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3CBAB46-8C57-4E0C-A28B-069D029090C9}" xr6:coauthVersionLast="47" xr6:coauthVersionMax="47" xr10:uidLastSave="{00000000-0000-0000-0000-000000000000}"/>
  <bookViews>
    <workbookView xWindow="-120" yWindow="-120" windowWidth="20730" windowHeight="11040" tabRatio="850" firstSheet="1" activeTab="6" xr2:uid="{00000000-000D-0000-FFFF-FFFF00000000}"/>
  </bookViews>
  <sheets>
    <sheet name="laroux" sheetId="1" state="veryHidden" r:id="rId1"/>
    <sheet name="(ปร6)" sheetId="4" r:id="rId2"/>
    <sheet name="ปร5" sheetId="12" r:id="rId3"/>
    <sheet name="สรุปหมวดงาน(ปร5ก)" sheetId="6" r:id="rId4"/>
    <sheet name="สรุปหมวดงาน(ปร5ข)" sheetId="10" r:id="rId5"/>
    <sheet name="สรุปหมวดงาน(ปร5พ)" sheetId="23" r:id="rId6"/>
    <sheet name="สวนที่1-ก่อสร้าง(ปร4)" sheetId="9" r:id="rId7"/>
    <sheet name="สวนที่2-ครุภัณฑ์จัดซื้อ(ปร4)(2)" sheetId="14" r:id="rId8"/>
    <sheet name="คำนวณ Factor F " sheetId="20" r:id="rId9"/>
    <sheet name="รายการยกเลิกประมาณราคา" sheetId="22" r:id="rId10"/>
    <sheet name="ปก" sheetId="21" r:id="rId11"/>
  </sheets>
  <externalReferences>
    <externalReference r:id="rId12"/>
    <externalReference r:id="rId13"/>
    <externalReference r:id="rId14"/>
    <externalReference r:id="rId15"/>
  </externalReferences>
  <definedNames>
    <definedName name="_FAC1">[1]สรุป!$C$307</definedName>
    <definedName name="_Fill" localSheetId="8" hidden="1">[2]PL!#REF!</definedName>
    <definedName name="_Fill" localSheetId="4" hidden="1">[2]PL!#REF!</definedName>
    <definedName name="_Fill" localSheetId="5" hidden="1">[2]PL!#REF!</definedName>
    <definedName name="_Fill" localSheetId="7" hidden="1">[2]PL!#REF!</definedName>
    <definedName name="_Fill" hidden="1">[2]PL!#REF!</definedName>
    <definedName name="DB12_MM." localSheetId="8">#REF!</definedName>
    <definedName name="DB12_MM." localSheetId="5">#REF!</definedName>
    <definedName name="DB12_MM.">#REF!</definedName>
    <definedName name="DB16_MM." localSheetId="8">#REF!</definedName>
    <definedName name="DB16_MM.">#REF!</definedName>
    <definedName name="DB20_MM." localSheetId="8">#REF!</definedName>
    <definedName name="DB20_MM.">#REF!</definedName>
    <definedName name="DB25_MM." localSheetId="8">#REF!</definedName>
    <definedName name="DB25_MM.">#REF!</definedName>
    <definedName name="DB28_MM." localSheetId="8">#REF!</definedName>
    <definedName name="DB28_MM.">#REF!</definedName>
    <definedName name="factor_table" localSheetId="8">'คำนวณ Factor F '!$F$10:$F$33</definedName>
    <definedName name="factor_table">#REF!</definedName>
    <definedName name="HTML_CodePage" hidden="1">874</definedName>
    <definedName name="HTML_Control" localSheetId="8" hidden="1">{"'SUMMATION'!$B$2:$I$2"}</definedName>
    <definedName name="HTML_Control" localSheetId="5" hidden="1">{"'SUMMATION'!$B$2:$I$2"}</definedName>
    <definedName name="HTML_Control" hidden="1">{"'SUMMATION'!$B$2:$I$2"}</definedName>
    <definedName name="HTML_Description" hidden="1">""</definedName>
    <definedName name="HTML_Email" hidden="1">""</definedName>
    <definedName name="HTML_Header" hidden="1">"SUMMATION"</definedName>
    <definedName name="HTML_LastUpdate" hidden="1">"21/3/02"</definedName>
    <definedName name="HTML_LineAfter" hidden="1">FALSE</definedName>
    <definedName name="HTML_LineBefore" hidden="1">FALSE</definedName>
    <definedName name="HTML_Name" hidden="1">"Estimate_5"</definedName>
    <definedName name="HTML_OBDlg2" hidden="1">TRUE</definedName>
    <definedName name="HTML_OBDlg4" hidden="1">TRUE</definedName>
    <definedName name="HTML_OS" hidden="1">0</definedName>
    <definedName name="HTML_PathFile" hidden="1">"C:\SAni.htm"</definedName>
    <definedName name="HTML_Title" hidden="1">"อาคารเรียนรวม"</definedName>
    <definedName name="_xlnm.Print_Area" localSheetId="1">'(ปร6)'!$A$1:$I$46</definedName>
    <definedName name="_xlnm.Print_Area" localSheetId="8">'คำนวณ Factor F '!$B$2:$G$33</definedName>
    <definedName name="_xlnm.Print_Area" localSheetId="2">ปร5!$A$1:$K$43</definedName>
    <definedName name="_xlnm.Print_Area" localSheetId="3">'สรุปหมวดงาน(ปร5ก)'!$A$1:$G$36</definedName>
    <definedName name="_xlnm.Print_Area" localSheetId="4">'สรุปหมวดงาน(ปร5ข)'!$B$1:$H$38</definedName>
    <definedName name="_xlnm.Print_Area" localSheetId="5">'สรุปหมวดงาน(ปร5พ)'!$B$1:$H$38</definedName>
    <definedName name="_xlnm.Print_Area" localSheetId="6">'สวนที่1-ก่อสร้าง(ปร4)'!$B$1:$L$1069</definedName>
    <definedName name="_xlnm.Print_Area" localSheetId="7">'สวนที่2-ครุภัณฑ์จัดซื้อ(ปร4)(2)'!$B$1:$L$30</definedName>
    <definedName name="_xlnm.Print_Area">#REF!</definedName>
    <definedName name="_xlnm.Print_Titles" localSheetId="3">'สรุปหมวดงาน(ปร5ก)'!$1:$9</definedName>
    <definedName name="_xlnm.Print_Titles" localSheetId="4">'สรุปหมวดงาน(ปร5ข)'!$2:$10</definedName>
    <definedName name="_xlnm.Print_Titles" localSheetId="5">'สรุปหมวดงาน(ปร5พ)'!$2:$10</definedName>
    <definedName name="_xlnm.Print_Titles" localSheetId="6">'สวนที่1-ก่อสร้าง(ปร4)'!$1:$9</definedName>
    <definedName name="_xlnm.Print_Titles" localSheetId="7">'สวนที่2-ครุภัณฑ์จัดซื้อ(ปร4)(2)'!$1:$9</definedName>
    <definedName name="WEIGHT" localSheetId="8">#REF!</definedName>
    <definedName name="WEIGHT" localSheetId="5">#REF!</definedName>
    <definedName name="WEIGHT">#REF!</definedName>
    <definedName name="ใบ" localSheetId="8" hidden="1">{"'SUMMATION'!$B$2:$I$2"}</definedName>
    <definedName name="ใบ" localSheetId="5" hidden="1">{"'SUMMATION'!$B$2:$I$2"}</definedName>
    <definedName name="ใบ" hidden="1">{"'SUMMATION'!$B$2:$I$2"}</definedName>
    <definedName name="ปร.6" localSheetId="8" hidden="1">[2]PL!#REF!</definedName>
    <definedName name="ปร.6" localSheetId="7" hidden="1">[2]PL!#REF!</definedName>
    <definedName name="ปร.6" hidden="1">[2]PL!#REF!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23" l="1"/>
  <c r="B8" i="23"/>
  <c r="B3" i="23"/>
  <c r="A2" i="4"/>
  <c r="B6" i="14" l="1"/>
  <c r="B3" i="14"/>
  <c r="F484" i="9"/>
  <c r="O407" i="9"/>
  <c r="Q407" i="9" s="1"/>
  <c r="N183" i="9"/>
  <c r="N182" i="9"/>
  <c r="F182" i="9"/>
  <c r="F177" i="9"/>
  <c r="F176" i="9"/>
  <c r="F175" i="9"/>
  <c r="F174" i="9"/>
  <c r="N173" i="9"/>
  <c r="F173" i="9"/>
  <c r="N171" i="9"/>
  <c r="F171" i="9"/>
  <c r="N169" i="9"/>
  <c r="F169" i="9"/>
  <c r="F160" i="9"/>
  <c r="N157" i="9"/>
  <c r="F157" i="9"/>
  <c r="N156" i="9"/>
  <c r="F156" i="9"/>
  <c r="N153" i="9"/>
  <c r="F153" i="9"/>
  <c r="N150" i="9"/>
  <c r="F150" i="9"/>
  <c r="F162" i="9" s="1"/>
  <c r="N140" i="9"/>
  <c r="P140" i="9" s="1"/>
  <c r="P139" i="9"/>
  <c r="N139" i="9"/>
  <c r="N143" i="9" s="1"/>
  <c r="F139" i="9"/>
  <c r="F143" i="9" s="1"/>
  <c r="F136" i="9"/>
  <c r="F134" i="9"/>
  <c r="F133" i="9"/>
  <c r="F131" i="9"/>
  <c r="F129" i="9"/>
  <c r="F127" i="9"/>
  <c r="C124" i="9"/>
  <c r="B6" i="9"/>
  <c r="B3" i="9"/>
  <c r="A7" i="6"/>
  <c r="A3" i="6"/>
  <c r="E11" i="10"/>
  <c r="B8" i="10"/>
  <c r="B3" i="10"/>
  <c r="K27" i="4"/>
  <c r="A4" i="4"/>
  <c r="A3" i="4"/>
  <c r="N141" i="9" l="1"/>
  <c r="S407" i="9"/>
  <c r="Q409" i="9" s="1"/>
  <c r="F141" i="9"/>
  <c r="F180" i="9"/>
  <c r="F179" i="9"/>
  <c r="F138" i="9"/>
  <c r="F137" i="9"/>
  <c r="F161" i="9"/>
  <c r="F11" i="10"/>
  <c r="G11" i="10" s="1"/>
  <c r="G23" i="10" s="1"/>
  <c r="N832" i="9" l="1"/>
  <c r="N614" i="9"/>
  <c r="D5" i="20" l="1"/>
  <c r="C9" i="20" s="1"/>
  <c r="C8" i="20" l="1"/>
  <c r="C12" i="20" s="1"/>
  <c r="C10" i="20" l="1"/>
  <c r="C13" i="20" s="1"/>
  <c r="C14" i="20" s="1"/>
  <c r="C16" i="20" l="1"/>
  <c r="E20" i="12" l="1"/>
  <c r="D17" i="4"/>
  <c r="F22" i="6" l="1"/>
  <c r="K23" i="4"/>
  <c r="E25" i="4"/>
</calcChain>
</file>

<file path=xl/sharedStrings.xml><?xml version="1.0" encoding="utf-8"?>
<sst xmlns="http://schemas.openxmlformats.org/spreadsheetml/2006/main" count="1706" uniqueCount="769">
  <si>
    <t>สรุปผลการประมาณราคาค่าก่อสร้าง</t>
  </si>
  <si>
    <t xml:space="preserve"> </t>
  </si>
  <si>
    <t>หน่วย : บาท</t>
  </si>
  <si>
    <t>1.หลักเกณฑ์การกำหนดราคากลางงานก่อสร้าง ตามประกาศคณะกรรมการราคากลางและขึ้นทะเบียนผู้ประกอบการ</t>
  </si>
  <si>
    <t xml:space="preserve"> ลงวันที่ 19 ตุลาคม พ.ศ. 2560</t>
  </si>
  <si>
    <t>2.ประกาศคณะกรรมการราคากลางและขึ้นทะเบียนผู้ประกอบการ เรื่อง หลักเกณฑ์และวิธีการกำหนดราคากลางงานก่อสร้าง ฉบับที่ 3</t>
  </si>
  <si>
    <t>3.หนังสือด่วนที่สุด กค.0433.2 / ว.499 ลว.28 สิงหาคม 2566   FACTOR . F  ประเภทงานอาคาร  เงื่อนไข  - เงินล่วงหน้าจ่าย  0%  ,</t>
  </si>
  <si>
    <t>ลำดับที่</t>
  </si>
  <si>
    <t>รายการ</t>
  </si>
  <si>
    <t>ราคาค่าก่อสร้าง</t>
  </si>
  <si>
    <t>หมายเหตุ</t>
  </si>
  <si>
    <t>ค่างานส่วนที่ 1  ค่าวัสดุและค่าแรงงานหมวดงานก่อสร้าง  ( ทุน )</t>
  </si>
  <si>
    <t>อ้างอิง มาตรา 4</t>
  </si>
  <si>
    <t xml:space="preserve">       ราคารวมค่า Factor- F </t>
  </si>
  <si>
    <t>ค่างานส่วนที่ 2  หมวดงานครุภัณฑ์สั่งซื้อหรือจัดซื้อ</t>
  </si>
  <si>
    <t xml:space="preserve">       ราคารวมค่า ภาษีมูลค่าเพิ่ม ( VAT ) </t>
  </si>
  <si>
    <t>ค่างานส่วนที่ 3  ค่าใช้จ่ายพิเศษตามข้อกำหนด ( ถ้ามี )</t>
  </si>
  <si>
    <t>รวมเงิน (1)+(2)+(3)</t>
  </si>
  <si>
    <t>คิดเป็นเงินทั้งสิ้นโดยประมาณ</t>
  </si>
  <si>
    <t>พื้นที่อาคาร</t>
  </si>
  <si>
    <t>ตร.ม.     เฉลี่ยราคา</t>
  </si>
  <si>
    <t xml:space="preserve">  บาท/ตร.ม.</t>
  </si>
  <si>
    <t>(ตัวอักษร)</t>
  </si>
  <si>
    <t>สถานที่ก่อสร้าง   ภายในบริเวณมหาวิทยาลัยราชภัฏลำปาง         แบบเลขที่</t>
  </si>
  <si>
    <t>หน่วยงานเจ้าของโครงการ/งานก่อสร้าง   มหาวิทยาลัยราชภัฏลำปาง</t>
  </si>
  <si>
    <t>ค่าวัสดุและค่าแรงงาน</t>
  </si>
  <si>
    <t>FACTOR F</t>
  </si>
  <si>
    <t>รวมค่าก่อสร้าง</t>
  </si>
  <si>
    <t>จำนวนเงิน/บาท</t>
  </si>
  <si>
    <t>เป็นเงิน/บาท</t>
  </si>
  <si>
    <t>ประเภทงานอาคาร</t>
  </si>
  <si>
    <t>ประเภทงานครุภัณฑ์จัดซื้อ</t>
  </si>
  <si>
    <t>ค่าใช้จ่ายพิเศษตามข้อกำหนด</t>
  </si>
  <si>
    <t>เงื่อนไข</t>
  </si>
  <si>
    <t>เงินล่วงหน้าจ่าย…….</t>
  </si>
  <si>
    <t>เงินประกันผลงานหัก.......</t>
  </si>
  <si>
    <t>ดอกเบี้ยเงินกู้.......</t>
  </si>
  <si>
    <t>ค่าภาษีมูลค่าเพิ่ม.......</t>
  </si>
  <si>
    <t>สรุป</t>
  </si>
  <si>
    <t>รวมค่าก่อสร้างเป็นเงินทั้งสิ้น</t>
  </si>
  <si>
    <t>คิดเป็นเงินประมาณ</t>
  </si>
  <si>
    <t>ขนาดหรือเนื้อที่อาคาร</t>
  </si>
  <si>
    <t>ตร.ม.</t>
  </si>
  <si>
    <t>เฉลี่ยราคาประมาณ</t>
  </si>
  <si>
    <t>บาท/ตร.ม.</t>
  </si>
  <si>
    <t xml:space="preserve">สถานที่ก่อสร้าง   ภายในบริเวณมหาวิทยาลัยราชภัฏลำปาง                                 </t>
  </si>
  <si>
    <t>แบบเลขที่</t>
  </si>
  <si>
    <t>ลำดับ</t>
  </si>
  <si>
    <t>ค่างาน</t>
  </si>
  <si>
    <t>ค่าก่อสร้าง</t>
  </si>
  <si>
    <t>แบบสรุปค่าครุภัณฑ์จัดซื้อ</t>
  </si>
  <si>
    <t>ภาษีมูลค่าเพิ่ม 7%</t>
  </si>
  <si>
    <t>งานครุภัณฑ์จัดซื้อหรือสั่งซื้อ</t>
  </si>
  <si>
    <t>แบบสรุปค่าก่อสร้าง</t>
  </si>
  <si>
    <t xml:space="preserve">สถานที่ก่อสร้าง   ภายในบริเวณมหาวิทยาลัยราชภัฏลำปาง                         แบบเลขที่        </t>
  </si>
  <si>
    <t>ค่างานต้นทุน</t>
  </si>
  <si>
    <t>Factor  F</t>
  </si>
  <si>
    <t>กลุ่มงานที่  1</t>
  </si>
  <si>
    <t>กลุ่มงานที่  2</t>
  </si>
  <si>
    <t>กลุ่มงานที่  3</t>
  </si>
  <si>
    <t>กลุ่มงานที่  4</t>
  </si>
  <si>
    <t>เงื่อนไขการใช้ตาราง  Factor  F</t>
  </si>
  <si>
    <t>เงินล่วงหน้าจ่าย   0%</t>
  </si>
  <si>
    <t>ดอกเบี้ยเงินกู้    7%</t>
  </si>
  <si>
    <t>ภาษีมูลค่าเพิ่ม  7%</t>
  </si>
  <si>
    <t>แบบแสดงรายการ  ปริมาณงานและราคา</t>
  </si>
  <si>
    <t>สถานที่ก่อสร้าง   ภายในบริเวณมหาวิทยาลัยราชภัฏลำปาง                                   แบบเลขที่</t>
  </si>
  <si>
    <t>หน่วย</t>
  </si>
  <si>
    <t>จำนวน</t>
  </si>
  <si>
    <t>ค่าวัสดุ</t>
  </si>
  <si>
    <t>ค่าแรงงาน</t>
  </si>
  <si>
    <t>รวมเงิน</t>
  </si>
  <si>
    <t>ราคาต่อหน่วย</t>
  </si>
  <si>
    <t>จำนวนเงิน</t>
  </si>
  <si>
    <t>ค่าวัสดุและแรงงาน</t>
  </si>
  <si>
    <t>ส่วนที่ 1 ค่าวัสดุและค่าแรงงานหมวดงานก่อสร้าง</t>
  </si>
  <si>
    <t>สรุปงานก่อสร้าง</t>
  </si>
  <si>
    <t>หมวดงานวิศวกรรมโครงสร้าง</t>
  </si>
  <si>
    <t>รวม</t>
  </si>
  <si>
    <t>หมวดงานสถาปัตยกรรม</t>
  </si>
  <si>
    <t>หมวดงานระบบไฟฟ้าและสื่อสาร,ปรับอากาศ</t>
  </si>
  <si>
    <t>หมวดงานประปาและระบบสุขาภิบาล</t>
  </si>
  <si>
    <t>รวมค่างานส่วนที่1</t>
  </si>
  <si>
    <t>1.1 งานโครงสร้างฐานราก</t>
  </si>
  <si>
    <t>1.2 งานโครงสร้างเสา / ผนังลิฟต์</t>
  </si>
  <si>
    <t>1.3 งานคาน คสล. - พื้นหล่อ RC. - พื้น PS.</t>
  </si>
  <si>
    <t>1.4 งานพื้น POST TENSION</t>
  </si>
  <si>
    <t>1.5 งานโครงสร้างหลังคาเหล็ก</t>
  </si>
  <si>
    <t>รวมหมวดงานโครงสร้าง</t>
  </si>
  <si>
    <t>งานขุดดิน - ถมกลับ</t>
  </si>
  <si>
    <t>ลบ.ม.</t>
  </si>
  <si>
    <t>งานทรายหยาบอัดแน่น</t>
  </si>
  <si>
    <t>งานคอนกรีตหยาบรองพื้น</t>
  </si>
  <si>
    <t>งานไม้แบบ</t>
  </si>
  <si>
    <t>ไม้คร่าว</t>
  </si>
  <si>
    <t>ลบ.ฟ</t>
  </si>
  <si>
    <t>งานคอนกรีตผสมเสร็จ 280 กก./ตร.ซม.(ทรงกระบอก)</t>
  </si>
  <si>
    <t>งานเหล็กเสริม</t>
  </si>
  <si>
    <t>RB Dia 6 mm.</t>
  </si>
  <si>
    <t>กก.</t>
  </si>
  <si>
    <t>RB Dia 9 mm.</t>
  </si>
  <si>
    <t>DB Dia 12 mm.</t>
  </si>
  <si>
    <t>DB Dia 16 mm.</t>
  </si>
  <si>
    <t>DB Dia 20 mm.</t>
  </si>
  <si>
    <t>DB Dia 25 mm.</t>
  </si>
  <si>
    <t>ลวดผูกเหล็ก</t>
  </si>
  <si>
    <t>ตะปู</t>
  </si>
  <si>
    <t>ต้น</t>
  </si>
  <si>
    <t>เสาเข็มเจาะ Dia. 0.40 x 9.00 ม.</t>
  </si>
  <si>
    <t>ขุด-ขนย้ายดิน เสาเข็มเจาะ</t>
  </si>
  <si>
    <t>ค่าทดสอบความสมบูรณ์ของเสาเข็ม (SEISMIC TEST)</t>
  </si>
  <si>
    <t>ค่าทดสอบเสาเข็ม (DYNAMIC LOAD TEST)</t>
  </si>
  <si>
    <t>ตัดหัวเสาเข็มเจาะ</t>
  </si>
  <si>
    <t>ค่าทดสอบ Static LoadTest</t>
  </si>
  <si>
    <t>ขยายขนาดบ่อลิฟท์</t>
  </si>
  <si>
    <t>ไม้แบบทั่วไป</t>
  </si>
  <si>
    <t>แบบเสากลม</t>
  </si>
  <si>
    <t>เพิ่มทางเท้า GS</t>
  </si>
  <si>
    <t>แผ่นพื้นสำเร็จรูป หนา 5 ซม. LL 300 กก./ตร.ม.</t>
  </si>
  <si>
    <t>เหล็กตะแกรงสำเร็จรูป Ø 4 mm.@ 0.20#</t>
  </si>
  <si>
    <t>งานคอนกรีตผสมเสร็จ 320 กก./ตร.ซม.(ทรงกระบอก)</t>
  </si>
  <si>
    <t>ลวดสลิง POST TENTION</t>
  </si>
  <si>
    <t>H 200x100x18.2 kg./m.</t>
  </si>
  <si>
    <t>H 200x200x8 mm.</t>
  </si>
  <si>
    <t>[] 150x150x3.2 mm.</t>
  </si>
  <si>
    <t>[] 100x100x3.2 mm.</t>
  </si>
  <si>
    <t>[] 100x50x3.2 mm.</t>
  </si>
  <si>
    <t>[] 50x50x3.2 mm.</t>
  </si>
  <si>
    <t>[  150x75x25x3.2 mm.</t>
  </si>
  <si>
    <t>[  100x50x20x3.2</t>
  </si>
  <si>
    <t>Pl. 250x250x15 mm.</t>
  </si>
  <si>
    <t>Bolt 15 mm.</t>
  </si>
  <si>
    <t>ชุด</t>
  </si>
  <si>
    <t>ดัดโค้งจันทันกล่อง []100x50x20x3.2 mm.</t>
  </si>
  <si>
    <t>ม.</t>
  </si>
  <si>
    <t>สีกันสนิม - สีน้ำมัน</t>
  </si>
  <si>
    <t xml:space="preserve"> งานสถาปัตยกรรม</t>
  </si>
  <si>
    <t>2.1 งานผนัง - ตกแต่งผิวผนัง</t>
  </si>
  <si>
    <t>2.2 งานผิวพื้น</t>
  </si>
  <si>
    <t>2.3 งานฝ้าเพดาน</t>
  </si>
  <si>
    <t>2.4 งานประตู-หน้าต่าง</t>
  </si>
  <si>
    <t>2.5 งานหลังคา</t>
  </si>
  <si>
    <t>2.6 งานสุขภัณฑ์-อุปกรณ์</t>
  </si>
  <si>
    <t>2.7 งานบันได - ทางลาด</t>
  </si>
  <si>
    <t>2.8 งานเบ็ดเตล็ด</t>
  </si>
  <si>
    <t>2.9 งานทาสี</t>
  </si>
  <si>
    <t>รวมหมวดงานสถาปัตยกรรม</t>
  </si>
  <si>
    <t>งานสถาปัตยกรรม</t>
  </si>
  <si>
    <t>1A</t>
  </si>
  <si>
    <t>ก่ออิฐมอญพื้นเมือง(อิฐแดง) - ฉาบปูนเรียบ</t>
  </si>
  <si>
    <t>1C</t>
  </si>
  <si>
    <t>ก่ออิฐ 2 ชั้น - ฉาบปูนเรียบ</t>
  </si>
  <si>
    <t>2A</t>
  </si>
  <si>
    <t>บุกระเบื้องเซรามิค 12"x12" ผิวมัน</t>
  </si>
  <si>
    <t>2B</t>
  </si>
  <si>
    <t>บุกระเบื้องเซรามิค 12"x24" ผิวมัน</t>
  </si>
  <si>
    <t>2D</t>
  </si>
  <si>
    <t>ก่ออิฐหนา 10 ซม. โชว์แนว 1 ซม. ทาน้ำยากันเชื้อรา</t>
  </si>
  <si>
    <t>3A</t>
  </si>
  <si>
    <t>ผนังเหล็กรีดลอน หนา 0.505 มม.</t>
  </si>
  <si>
    <t>แผ่นครอบผนัง (Flashing)</t>
  </si>
  <si>
    <t>โครงผนัง C 100x50x20x3.2 mm.</t>
  </si>
  <si>
    <t>LG 100x100x3.2 mm.</t>
  </si>
  <si>
    <t>3B</t>
  </si>
  <si>
    <t>ผนังไม้สังเคราะห์ 0.20 หนา 8 มม. ตีซ้อนเกล็ด</t>
  </si>
  <si>
    <t>โครงผนัง [] 100x50x3.2 mm. @ 0.60 แนวตั้ง</t>
  </si>
  <si>
    <t>4A</t>
  </si>
  <si>
    <t>ผิวผนังทรายล้าง - ขอบร่อง PVC.</t>
  </si>
  <si>
    <t>ทับหลัง - เสาเอ็น</t>
  </si>
  <si>
    <t>จับเหลี่ยม</t>
  </si>
  <si>
    <t>ฉาบปูนโครงสร้าง</t>
  </si>
  <si>
    <t>ผิวขัดมัน</t>
  </si>
  <si>
    <t>ทำระบบกันซึม</t>
  </si>
  <si>
    <t>1B</t>
  </si>
  <si>
    <t>ผิวขัดเรียบ</t>
  </si>
  <si>
    <t>ปูกระเบื้องเซรามิค 12"x12" ผิวด้าน</t>
  </si>
  <si>
    <t>FH</t>
  </si>
  <si>
    <t>พื้น HARDENER</t>
  </si>
  <si>
    <t>ปูกระเบื้องเซรามิค 12"x24" ผิวมัน</t>
  </si>
  <si>
    <t>ฉาบปูนเรียบ</t>
  </si>
  <si>
    <t>เปลือยผิวผิวเรียบ</t>
  </si>
  <si>
    <t>แต่งร่องท้องพื้นสำเร็จรูป</t>
  </si>
  <si>
    <t>ยิบซัมบอร์ด 9 มม. ฉาบรอยต่อเรียบ</t>
  </si>
  <si>
    <t>ยิบซัมบอร์ด 9 มม. ชนิดกันชื้น ฉาบรอยต่อเรียบ</t>
  </si>
  <si>
    <t>MS</t>
  </si>
  <si>
    <t>แผ่นเหล็กรีดลอน หนา 0.40 มม.</t>
  </si>
  <si>
    <t>แผ่นครอบ (Flashing)</t>
  </si>
  <si>
    <t>ช่อง SERVICE ฝ้าเพดาน</t>
  </si>
  <si>
    <t>D1</t>
  </si>
  <si>
    <t>D1A</t>
  </si>
  <si>
    <t>D1B</t>
  </si>
  <si>
    <t>D2</t>
  </si>
  <si>
    <t>D3</t>
  </si>
  <si>
    <t>D4</t>
  </si>
  <si>
    <t>D4A</t>
  </si>
  <si>
    <t>D5</t>
  </si>
  <si>
    <t>D5A</t>
  </si>
  <si>
    <t>D6</t>
  </si>
  <si>
    <t>D6A</t>
  </si>
  <si>
    <t>D7</t>
  </si>
  <si>
    <t>D8</t>
  </si>
  <si>
    <t>D9</t>
  </si>
  <si>
    <t>D10</t>
  </si>
  <si>
    <t>D10A</t>
  </si>
  <si>
    <t>D11</t>
  </si>
  <si>
    <t>D12</t>
  </si>
  <si>
    <t>D13</t>
  </si>
  <si>
    <t>D13A</t>
  </si>
  <si>
    <t>W1</t>
  </si>
  <si>
    <t>รวมค่าแรง</t>
  </si>
  <si>
    <t>W1A</t>
  </si>
  <si>
    <t>W1B</t>
  </si>
  <si>
    <t>W1C</t>
  </si>
  <si>
    <t>W1D</t>
  </si>
  <si>
    <t>W2</t>
  </si>
  <si>
    <t>W3</t>
  </si>
  <si>
    <t>W4</t>
  </si>
  <si>
    <t>W4A</t>
  </si>
  <si>
    <t>W5</t>
  </si>
  <si>
    <t>W5A</t>
  </si>
  <si>
    <t>W6</t>
  </si>
  <si>
    <t>W6A</t>
  </si>
  <si>
    <t>W6B</t>
  </si>
  <si>
    <t>W7</t>
  </si>
  <si>
    <t>W8</t>
  </si>
  <si>
    <t>W9</t>
  </si>
  <si>
    <t>W10</t>
  </si>
  <si>
    <t>W10A</t>
  </si>
  <si>
    <t>ทางเดิน ชั้น 1</t>
  </si>
  <si>
    <t>หลังคารีดลอน แผ่นโปร่งแสง</t>
  </si>
  <si>
    <t>แผ่นครอบข้างเหล็กรีด</t>
  </si>
  <si>
    <t>แผ่นครอบชนผนังเหล็กรีด</t>
  </si>
  <si>
    <t>เกล็ดอลูมิเนียม Z 3"</t>
  </si>
  <si>
    <t>LG 100x50x3.2 mm.</t>
  </si>
  <si>
    <t>ซุ้มทางเข้า</t>
  </si>
  <si>
    <t>แผ่นหลังคาเหล็กรีดลอนเคลือบสี หนา 0.50 มม.</t>
  </si>
  <si>
    <t>แผ่นครอบสันหลังคาเหล็กรีด</t>
  </si>
  <si>
    <t>แผ่นครอบชายคคาเหล็กรีด</t>
  </si>
  <si>
    <t>ฉนวนกันความร้อน / เหล็กตะแกรง 1""</t>
  </si>
  <si>
    <t>หลังคาส่วนห้องพัก</t>
  </si>
  <si>
    <t>แผ่นครอบข้างชนผนังเหล็กรีด</t>
  </si>
  <si>
    <t>รางน้ำตะเฆ่</t>
  </si>
  <si>
    <t>กล่องหุ้ม ALUMINIUM COMPOSITE</t>
  </si>
  <si>
    <t>หลังคาคลุมถังน้ำ</t>
  </si>
  <si>
    <t>หลังคาคลุมทางเดิน (ROOF-2)  2  ชุด</t>
  </si>
  <si>
    <t>รางน้ำชายคา</t>
  </si>
  <si>
    <t>C 100x50x20x3.2 mm.</t>
  </si>
  <si>
    <t>Plate + พุก</t>
  </si>
  <si>
    <t xml:space="preserve"> อ่างล้างหน้าชนิดแขวนผนัง</t>
  </si>
  <si>
    <t>ตัว</t>
  </si>
  <si>
    <t xml:space="preserve">- ก๊อกน้ำอ่างล้างหน้า  </t>
  </si>
  <si>
    <t xml:space="preserve">- สะดืออ่างล้างหน้า  </t>
  </si>
  <si>
    <t xml:space="preserve">- ท่อน้ำทิ้งอ่างล้างหน้า  </t>
  </si>
  <si>
    <t xml:space="preserve">- สายน้ำดีอ่างล้างหน้า </t>
  </si>
  <si>
    <t xml:space="preserve">- Stop Valve </t>
  </si>
  <si>
    <t xml:space="preserve"> อ่างล้างหน้าชนิดวางบนเคาน์เตอร์</t>
  </si>
  <si>
    <t>- เคาน์เตอร์ คสล. ผิวบุหินแกรนิต</t>
  </si>
  <si>
    <t xml:space="preserve"> โถส้วมแบบนั่งราบ ชนิดฟลัชแท้ง </t>
  </si>
  <si>
    <t xml:space="preserve">- สายชำระ </t>
  </si>
  <si>
    <t xml:space="preserve">- Stop Valve  </t>
  </si>
  <si>
    <t xml:space="preserve"> โถปัสสาวะชาย </t>
  </si>
  <si>
    <t xml:space="preserve">- ฟลัชวาล์วโถปัสสาวะ  </t>
  </si>
  <si>
    <t>ฝักบัวอาบน้ำ</t>
  </si>
  <si>
    <t xml:space="preserve"> - ฝักบัวอาบน้ำ</t>
  </si>
  <si>
    <t xml:space="preserve"> - วาล์วน้ำ</t>
  </si>
  <si>
    <t xml:space="preserve"> - ฝักบัวอาบน้ำสายอ่อน / วาล์วน้ำ</t>
  </si>
  <si>
    <t>ที่วางสบู่</t>
  </si>
  <si>
    <t>ที่ส่กระดาษชำระ</t>
  </si>
  <si>
    <t>ราวแขวนผ้า</t>
  </si>
  <si>
    <t xml:space="preserve">ก๊อกน้ำล้างพื้น  </t>
  </si>
  <si>
    <t xml:space="preserve">FD ฝาตะแกรงระบายน้ำทิ้ง  </t>
  </si>
  <si>
    <t>ผนังห้องน้ำและประตูสำร็จรูป</t>
  </si>
  <si>
    <t>ห้อง</t>
  </si>
  <si>
    <t>ผนัง - Top หลังสุขภัณฑ์</t>
  </si>
  <si>
    <t>ราวทรงตัว</t>
  </si>
  <si>
    <t xml:space="preserve"> - ราวอ่างล้างหน้า HR-1</t>
  </si>
  <si>
    <t xml:space="preserve"> - ราวโถส้วม HR-3</t>
  </si>
  <si>
    <t>กระจกเงากรอบสแตนเลส 0.60x0.90 ม.</t>
  </si>
  <si>
    <t>แผ่น</t>
  </si>
  <si>
    <t>ร่องน้ำ + ฝาตะแกรงแสตนเลส</t>
  </si>
  <si>
    <t>หิ้งวางของ หินแกรนิต</t>
  </si>
  <si>
    <t>ม่านพลาสติก</t>
  </si>
  <si>
    <t>ST-1</t>
  </si>
  <si>
    <t>จมูกบันไดแซะร่องกันลื่น</t>
  </si>
  <si>
    <t>ผิวขั้นบันได 2C</t>
  </si>
  <si>
    <t>ผิวชานพัก 2C</t>
  </si>
  <si>
    <t>ราวบันได R1-R2</t>
  </si>
  <si>
    <t>ราวบันได R3</t>
  </si>
  <si>
    <t>ปูนทราย</t>
  </si>
  <si>
    <t>ST-2</t>
  </si>
  <si>
    <t>จมูกบันไดเซาะร่องกันลื่น</t>
  </si>
  <si>
    <t>ผิวขั้นบันได 1A</t>
  </si>
  <si>
    <t>ผิวชานพักบันได 1A</t>
  </si>
  <si>
    <t>ราวบันได T1</t>
  </si>
  <si>
    <t>ST-3</t>
  </si>
  <si>
    <t>ราวก่ออิฐ-ฉาบปูน-ปั้นโค้ง</t>
  </si>
  <si>
    <t>ST-4</t>
  </si>
  <si>
    <t>ST-5</t>
  </si>
  <si>
    <t>บันไดเหล็ก</t>
  </si>
  <si>
    <t>ST-6</t>
  </si>
  <si>
    <t>บันไดเหล็ก (บันไดลิง)</t>
  </si>
  <si>
    <t>ฝาเปิด-ปิดบันได</t>
  </si>
  <si>
    <t>RAMP-1</t>
  </si>
  <si>
    <t>ผิวพื้น 1B</t>
  </si>
  <si>
    <t>ผนังกันตก คสล. สูง 1.20 ม.</t>
  </si>
  <si>
    <t>ราวจับแสตนเลส Ø 2"</t>
  </si>
  <si>
    <t>RAMP-2</t>
  </si>
  <si>
    <t>ผนังกันตก คสล. สูง 0.40 ม.</t>
  </si>
  <si>
    <t>เพิ่มถนน คสล.</t>
  </si>
  <si>
    <t>เดินท่อระบบป้องกันและกำจัดปลวก</t>
  </si>
  <si>
    <t>ม้านั่ง คสล. ยาว 3.20 ม.</t>
  </si>
  <si>
    <t>อิฐโชว์แนว ตกแต่งฐานเสา</t>
  </si>
  <si>
    <t>ถนน ค.ส.ล.</t>
  </si>
  <si>
    <t>เส้นจอดรถยนต์ 0.10x5.70 ม.</t>
  </si>
  <si>
    <t>เส้น</t>
  </si>
  <si>
    <t>เส้นแบ่งช่องจราจร กว้าง 0.10 ม.รวมเส้นจอดรถดับเพลิง</t>
  </si>
  <si>
    <t>รวมเส้นจอดรถดับเพลิง</t>
  </si>
  <si>
    <t>ลูกศร TYPE "A"</t>
  </si>
  <si>
    <t>ลูกศร TYPE "C"</t>
  </si>
  <si>
    <t>ลูกศร TYPE "D"</t>
  </si>
  <si>
    <t>เส้น - สัญลักษณ์ ช่องจอดรถสำหรับผู้พิการ</t>
  </si>
  <si>
    <t>ทางเท้า ปูปล๊อก 40x40x3.5 ซม.</t>
  </si>
  <si>
    <t>คันหินสำเร็จรูป 15x30x100 ซม.</t>
  </si>
  <si>
    <t>ห้องครัว SHOP-1</t>
  </si>
  <si>
    <t>เคาน์เตอร์ขายอาหาร ยาว 3.10 ม.</t>
  </si>
  <si>
    <t>เคาน์เตอร์ SINK ยาว 1.50 ม.</t>
  </si>
  <si>
    <t>เคาน์เตอร์ วางเตาแก๊ส ยาว 1.50 ม.</t>
  </si>
  <si>
    <t>WALL-1</t>
  </si>
  <si>
    <t>ผนังตกแต่งคอมโพสิทผิวลายไม้</t>
  </si>
  <si>
    <t>อลูมิเนียมกล่อง ลายไม้ [ ] 4"x4"x1.2 มม.</t>
  </si>
  <si>
    <t>อลูมิเนียมกล่อง ลายไม้ [ ] 2"x4"x1.2 มม.</t>
  </si>
  <si>
    <t>อลูมิเนียมกล่อง ลายไม้ [ ] 1"x3"x1.2 มม.</t>
  </si>
  <si>
    <t>วัสดุประกอบ+ยึดแน่น</t>
  </si>
  <si>
    <t>งาน</t>
  </si>
  <si>
    <t>ราวระเบียง</t>
  </si>
  <si>
    <t>RAIL - 1</t>
  </si>
  <si>
    <t>RAIL - 2</t>
  </si>
  <si>
    <t>RAIL - 3</t>
  </si>
  <si>
    <t>RAIL - 4</t>
  </si>
  <si>
    <t>RAIL - 5</t>
  </si>
  <si>
    <t>RAIL - 6</t>
  </si>
  <si>
    <t>RAIL - 7</t>
  </si>
  <si>
    <t>RAIL - 8</t>
  </si>
  <si>
    <t>RAIL - 9</t>
  </si>
  <si>
    <t>RAIL - 1A</t>
  </si>
  <si>
    <t>RAIL - 2A</t>
  </si>
  <si>
    <t>RAIL - 3A</t>
  </si>
  <si>
    <t>RAIL - 4A</t>
  </si>
  <si>
    <t>RAIL - 5A</t>
  </si>
  <si>
    <t>RAIL - 6A</t>
  </si>
  <si>
    <t>RAIL - 7A</t>
  </si>
  <si>
    <t>RAIL - 8A</t>
  </si>
  <si>
    <t>RAIL - 9A</t>
  </si>
  <si>
    <t>RAIL - 9B</t>
  </si>
  <si>
    <t>งานป้าย - สัญลักษณ์</t>
  </si>
  <si>
    <t>ป้ายชื่ออาคาร " หอพัก  "</t>
  </si>
  <si>
    <t>SI - 1</t>
  </si>
  <si>
    <t>SI - 1A</t>
  </si>
  <si>
    <t>SI - 1B</t>
  </si>
  <si>
    <t>SI - 2</t>
  </si>
  <si>
    <t>SI - 3</t>
  </si>
  <si>
    <t>SI - 4</t>
  </si>
  <si>
    <t>SI - 5A</t>
  </si>
  <si>
    <t>SI - 5B</t>
  </si>
  <si>
    <t>SI - 6</t>
  </si>
  <si>
    <t>LO - 1</t>
  </si>
  <si>
    <t>LO - 2</t>
  </si>
  <si>
    <t>LO - 3</t>
  </si>
  <si>
    <t>LO - 4</t>
  </si>
  <si>
    <t>สีพลาสติค</t>
  </si>
  <si>
    <t>ทาผนัง-ฝ้าเพดาน ปูนฉาบ</t>
  </si>
  <si>
    <t>ทาฝ้าเพดานยิบซัมบอร์ด</t>
  </si>
  <si>
    <t>หมวดงานระบบไฟฟ้าและสื่อสาร</t>
  </si>
  <si>
    <t>3.1 ระบบไฟฟ้า</t>
  </si>
  <si>
    <t>3.2 งานระบบปรับอากาศ</t>
  </si>
  <si>
    <t>รวมหมวดงานระบบไฟฟ้า</t>
  </si>
  <si>
    <t>งานปรับปรุงย้ายแนวเสาไฟฟ้า (บริเวณโครงการก่อสร้างหอพักนักเรียนสาธิต)</t>
  </si>
  <si>
    <t>เสาไฟฟ้าคอนกรีตสูง 12 เมตร</t>
  </si>
  <si>
    <t>แนวแรงสูงหน้าถนนโครงการรวมในหัวข้อ</t>
  </si>
  <si>
    <t xml:space="preserve">ชุดอุปกรณ์ประกอบหัวเสา CCB </t>
  </si>
  <si>
    <t>ชุดอุปกรณ์ประกอบหัวเสา CCB / BA</t>
  </si>
  <si>
    <t>ชุดอุปกรณ์ประกอบหัวเสา DE ( with GUY )</t>
  </si>
  <si>
    <t>สาย  SAC ขนาด 185 SQ.MM. 22KV.</t>
  </si>
  <si>
    <t>เมตร</t>
  </si>
  <si>
    <t>งานย้ายมิตเตอร์แรงต่ำ และ เชื่อมต่อระบบไฟฟ้าแรงต่ำ</t>
  </si>
  <si>
    <t>เหมา</t>
  </si>
  <si>
    <t>อุปกรณ์ประกอบ ( ACCESSERY)</t>
  </si>
  <si>
    <t>ตาม BOQ ของมหาลัย</t>
  </si>
  <si>
    <t>ระบบจำหน่ายแรงสูงพร้อมหม้อแปลงไฟฟ้าและการติดตั้ง</t>
  </si>
  <si>
    <t>หม้อแปลงไฟฟ้าขนาด 630KVA. 22KV/400/240V. 50HZ. Oil Immersed Type</t>
  </si>
  <si>
    <t>Transformer Platform พร้อมอุปกรณ์แรงสูง</t>
  </si>
  <si>
    <t>สาย  SAC ขนาด 70 SQ.MM. 36KV.</t>
  </si>
  <si>
    <t>คิดระยะสายจากหน้าถนนถึงหม้อแปลง</t>
  </si>
  <si>
    <t>TERMINATOR KIT OUT DOOR TYPE</t>
  </si>
  <si>
    <t>DROUP OUT FUSE CUT OUT30KV WITH FUSE LINK</t>
  </si>
  <si>
    <t>LIGHTNING ARRESTER 30KV. 5 KA</t>
  </si>
  <si>
    <t>ค่าขยายเขตไฟฟ้า</t>
  </si>
  <si>
    <t>***</t>
  </si>
  <si>
    <t>**ค่าขยายเขตไฟฟ้าเป็นเพียงการประเมินเบื้องต้นค่าใช้จ่ายจริงตามใบเสร็จของการไฟฟ้า**</t>
  </si>
  <si>
    <t>ระบบเมนจ่ายแผง MDB จาก หม้อแปลง</t>
  </si>
  <si>
    <t>สายไฟ  1/C - 240 SQ.MM. CV 0.6/1KV.</t>
  </si>
  <si>
    <t>สายไฟ  1/C - 120 SQ.MM. CV 0.6/1KV.</t>
  </si>
  <si>
    <t>Steel Cable Tray 100 X 500 MM.</t>
  </si>
  <si>
    <t xml:space="preserve">Accessories (Cable)(.....%.....) </t>
  </si>
  <si>
    <t xml:space="preserve">Hanger and Support (Wire way/Cable Tray)(.....%.....) </t>
  </si>
  <si>
    <t>แผงเมน MDB</t>
  </si>
  <si>
    <t>MDB ( From 2B)  , Indoor Type  IP31, Floor Staining</t>
  </si>
  <si>
    <t xml:space="preserve"> - ACB, FIX, 3P, 900AT/1200AF, W/GF 50KA</t>
  </si>
  <si>
    <t xml:space="preserve"> - CU Busbar 1200A IEC Standarad 100%N, 50%G</t>
  </si>
  <si>
    <t xml:space="preserve"> - MCCB 3P  630AT/  630AF  50KA.</t>
  </si>
  <si>
    <t xml:space="preserve"> - MCCB 3P   300AT/  400AF  50KA.</t>
  </si>
  <si>
    <t xml:space="preserve"> - MCCB 3P   200AT/  250AF  50KA.</t>
  </si>
  <si>
    <t xml:space="preserve"> - MCCB 3P   100AT/  250AF  50KA.</t>
  </si>
  <si>
    <t xml:space="preserve"> - MCCB 3P   60AT/  125AF  50KA.</t>
  </si>
  <si>
    <t xml:space="preserve"> - MULTI-FUNCTION DIGITAL POWER METER</t>
  </si>
  <si>
    <t xml:space="preserve"> - SURGE ARRESTER CLASS B+C</t>
  </si>
  <si>
    <t xml:space="preserve"> - HV FUSE DIS-CONNECTOR WITH FUSE LINK </t>
  </si>
  <si>
    <t xml:space="preserve"> - PILOT LAMP, 220V,LED TYPE</t>
  </si>
  <si>
    <t xml:space="preserve"> - OVER-UNDERVOLTAGE RELAY</t>
  </si>
  <si>
    <t xml:space="preserve"> - CUBICLE </t>
  </si>
  <si>
    <t xml:space="preserve"> - WIRING &amp; ACCESSORIES</t>
  </si>
  <si>
    <t xml:space="preserve"> - Concrete Foundation with Support for MDE+CAP</t>
  </si>
  <si>
    <t>CAP</t>
  </si>
  <si>
    <t>CAP  ( From 2A) , Indoor Type  IP31, Floor Staining</t>
  </si>
  <si>
    <t xml:space="preserve"> - MCCB 3P   630AT/  630AF  25KA.</t>
  </si>
  <si>
    <t xml:space="preserve"> -Power Factor Controller 6 step</t>
  </si>
  <si>
    <t xml:space="preserve"> - CU Busbar 630A IEC Standarad 100%N, 50%G</t>
  </si>
  <si>
    <t xml:space="preserve"> - MAGNETIC CONTRACTOR 40KVAR,400V</t>
  </si>
  <si>
    <t xml:space="preserve"> - CAPACITOR BANK 40KVAR(20X2),480V</t>
  </si>
  <si>
    <t xml:space="preserve"> - CUBICLE</t>
  </si>
  <si>
    <t>แผงเมนย่อย DB</t>
  </si>
  <si>
    <t>แผง SDP.01</t>
  </si>
  <si>
    <t xml:space="preserve"> - MCCB 3P   100AT/  125AF  25KA.</t>
  </si>
  <si>
    <t xml:space="preserve"> - MCCB 3P     30AT/  60AF  16KA.</t>
  </si>
  <si>
    <t xml:space="preserve"> - Digitial Kwh-meter 15(45)A 1P</t>
  </si>
  <si>
    <t xml:space="preserve"> - CUBICLE METER PANEL FOR SDP.01</t>
  </si>
  <si>
    <t>แผง SDP.02</t>
  </si>
  <si>
    <t xml:space="preserve"> - CABINET WALL MOUNTING FROM 1 , CU BUSBAR 250 A 100%N 50%G </t>
  </si>
  <si>
    <t xml:space="preserve"> - MCCB 3P   250AT/  250AF  25KA.</t>
  </si>
  <si>
    <t xml:space="preserve"> - MCCB 2P     50AT/  60AF  16KA.</t>
  </si>
  <si>
    <t xml:space="preserve"> - CUBICLE METER PANEL FOR SDP.02</t>
  </si>
  <si>
    <t>แผง SDP.03</t>
  </si>
  <si>
    <t xml:space="preserve"> - CUBICLE METER PANEL FOR SDP.03</t>
  </si>
  <si>
    <t>แผง SDP.04</t>
  </si>
  <si>
    <t xml:space="preserve"> - CUBICLE METER PANEL FOR SDP.04</t>
  </si>
  <si>
    <t>SDP-N</t>
  </si>
  <si>
    <t xml:space="preserve"> - CABINET WALL MOUNTING FROM 1 , CU BUSBAR 400 A 100%N 50%G </t>
  </si>
  <si>
    <t xml:space="preserve"> - MCCB 3P   300AT/  400AF  36KA.</t>
  </si>
  <si>
    <t xml:space="preserve"> - MCCB 3P   100AT/  100AF  16KA.</t>
  </si>
  <si>
    <t xml:space="preserve"> - MCCB 3P   60AT/  100AF  16KA.</t>
  </si>
  <si>
    <t xml:space="preserve"> - MCCB 3P   50AT/  100AF  16KA.</t>
  </si>
  <si>
    <t/>
  </si>
  <si>
    <t>ระบบเมนจ่ายแผงย่อย ,แผง LOADCENTER และแผงเมนอื่น ๆ</t>
  </si>
  <si>
    <t xml:space="preserve">สาย 1/C-50 SQ.MM FRC </t>
  </si>
  <si>
    <t xml:space="preserve">สาย 1/C-35 SQ.MM FRC </t>
  </si>
  <si>
    <t xml:space="preserve">สาย 1/C-25 SQ.MM FRC </t>
  </si>
  <si>
    <t xml:space="preserve">สาย 1/C-16 SQ.MM FRC </t>
  </si>
  <si>
    <t>สายไฟ  1/C - 120 SQ.MM. IEC 01</t>
  </si>
  <si>
    <t>สายไฟ  1/C - 95 SQ.MM. IEC 01</t>
  </si>
  <si>
    <t>สายไฟ  1/C - 50 SQ.MM. IEC 01</t>
  </si>
  <si>
    <t>สายไฟ  1/C - 35 SQ.MM. IEC 01</t>
  </si>
  <si>
    <t>สายไฟ  1/C - 25 SQ.MM. IEC 01</t>
  </si>
  <si>
    <t>สายไฟ  1/C - 16 SQ.MM. IEC 01</t>
  </si>
  <si>
    <t>สายไฟ  1/C - 10 SQ.MM. IEC 01</t>
  </si>
  <si>
    <t>สายไฟ  1/C - 6 SQ.MM. IEC 01</t>
  </si>
  <si>
    <t>ท่อร้อยสายไฟ IMC  Ø 3"</t>
  </si>
  <si>
    <t>ท่อร้อยสายไฟ IMC  Ø 2"</t>
  </si>
  <si>
    <t>ท่อร้อยสายไฟ IMC  Ø 1-1/2"</t>
  </si>
  <si>
    <t>ท่อร้อยสายไฟ UPVC  Ø 1"</t>
  </si>
  <si>
    <t>ท่อร้อยสายไฟ UPVC  Ø 3/4"</t>
  </si>
  <si>
    <t>ท่อร้อยสายไฟ EMT  Ø 2"</t>
  </si>
  <si>
    <t>ท่อร้อยสายไฟ EMT  Ø 1 1/2"</t>
  </si>
  <si>
    <t xml:space="preserve">Hanger and Support (Conduit)(.....%.....) </t>
  </si>
  <si>
    <t>แผงLOADCENTER</t>
  </si>
  <si>
    <t>แผง LC.01</t>
  </si>
  <si>
    <t xml:space="preserve"> - L/C 3P4W  ขนาด 42 วงจร</t>
  </si>
  <si>
    <t xml:space="preserve"> - MAIN CB. 3P  100AT/125AF 25KA.</t>
  </si>
  <si>
    <t xml:space="preserve"> - BRANCH CB. 1P 15AT/63AF 6KA.</t>
  </si>
  <si>
    <t xml:space="preserve"> - BRANCH ELCB CB. 1P 15AT/63AF 6KA.</t>
  </si>
  <si>
    <t xml:space="preserve"> - BRANCH ELCB CB. 1P 20AT/63AF 10KA.</t>
  </si>
  <si>
    <t>แผง LC.02</t>
  </si>
  <si>
    <t xml:space="preserve"> - BRANCH CB. 1P 20AT/63AF 6KA.</t>
  </si>
  <si>
    <t>แผง LC.OF</t>
  </si>
  <si>
    <t xml:space="preserve"> - L/C 3P4W  ขนาด 24 วงจร</t>
  </si>
  <si>
    <t xml:space="preserve"> - MAIN CB. 3P  100AT/250AF 25KA.</t>
  </si>
  <si>
    <t xml:space="preserve"> - BRANCH ELCB CB. 3P 20AT/63AF 6KA.</t>
  </si>
  <si>
    <t xml:space="preserve"> - BRANCH ELCB CB. 3P 40AT/63AF 6KA.</t>
  </si>
  <si>
    <t>แผง LC.RF</t>
  </si>
  <si>
    <t xml:space="preserve"> - L/C 3P4W  ขนาด 18 วงจร</t>
  </si>
  <si>
    <t xml:space="preserve"> - MAIN CB. 3P  60AT/100AF 25KA.</t>
  </si>
  <si>
    <t>แผง LC.R1</t>
  </si>
  <si>
    <t xml:space="preserve"> - L/C 2P2W  ขนาด 6 วงจร</t>
  </si>
  <si>
    <t xml:space="preserve"> - MAIN CB. 2P  30AT/60AF 10KA.</t>
  </si>
  <si>
    <t>แผง LC.R2</t>
  </si>
  <si>
    <t>แผง LC.R3</t>
  </si>
  <si>
    <t>แผง LC.TH ( 1 ห้อง )</t>
  </si>
  <si>
    <t xml:space="preserve"> - MAIN CB. 2P  50AT/60AF 10KA.</t>
  </si>
  <si>
    <t xml:space="preserve"> - BRANCH CB. 1P 15AT/20AF 6KA.</t>
  </si>
  <si>
    <t xml:space="preserve"> - BRANCH ELCB CB. 1P 20AT/200AF 6KA. ( For Water Heater )</t>
  </si>
  <si>
    <t xml:space="preserve"> -CB Box ( water proof ) 1P 20AT/20AF 6KA  ( For AC )</t>
  </si>
  <si>
    <t>แผง LC.SD2 ( 1 ห้อง )</t>
  </si>
  <si>
    <t>Fan Switch</t>
  </si>
  <si>
    <t>แผง LC.SD1 ( 60 ห้อง )</t>
  </si>
  <si>
    <t xml:space="preserve"> - BRANCH ELCB CB. 1P 20AT/63AF 6KA.</t>
  </si>
  <si>
    <t xml:space="preserve"> -CB Box ( water proof ) 1P 20AT/63AF 6KA </t>
  </si>
  <si>
    <t>งานระบบวงจรย่อย</t>
  </si>
  <si>
    <t>สายไฟ  1/C - 10    SQ.MM. IEC 01</t>
  </si>
  <si>
    <t>สายไฟ  1/C - 6    SQ.MM. IEC 01</t>
  </si>
  <si>
    <t>สายไฟ  1/C - 4    SQ.MM. IEC 01</t>
  </si>
  <si>
    <t>สายไฟ  1/C - 2.5  SQ.MM. IEC 01</t>
  </si>
  <si>
    <t xml:space="preserve">สายไฟ  1/C - 4  SQ.MM. NYY </t>
  </si>
  <si>
    <t>ท่อร้อยสายไฟ IMC  Ø 1"</t>
  </si>
  <si>
    <t>ท่อร้อยสายไฟ UPVC  Ø 1/2"</t>
  </si>
  <si>
    <t>ท่อร้อยสายไฟ HDPE  Ø 1"</t>
  </si>
  <si>
    <t>โคมไฟฟ้า</t>
  </si>
  <si>
    <t>DECORATE DOWNLIGHT BY ARCHITECTURAL APPROVAL , LED BULB 13-100W , E27, 6000 K, 230V A60 OR EQUA</t>
  </si>
  <si>
    <t>DOWNLIGHT,SILVER REFLECTOR, LED BULB 13-100W , E27, 6,000k, 230V A60 OR EQUAL</t>
  </si>
  <si>
    <t>DECORATE DOWNLIGHT BY ARCHITECTURAL APPROVAL , LED BULB 18-130W , E27, 6500 K, 230V A60 OR EQUAL</t>
  </si>
  <si>
    <t>BARE TYPE LED REPLACE FLUORESCENT : BN108C LED28 L1200 OR EQUAL</t>
  </si>
  <si>
    <t>WATER PROOF TYPE LED REPLACE FLUORESCENT : BN108C LED28 L1200 OR EQUAL</t>
  </si>
  <si>
    <t>BARE TYPE LED REPLACE FLUORESCENT : BN108C LED18 L600 OR EQUAL</t>
  </si>
  <si>
    <t>RECESS LOUVER LUMINAIRE WITH ALUMINIUM REFLECTOR  LOW GIARE (LRST  600/2L LED TUBE T8 2x36W)</t>
  </si>
  <si>
    <t>RECESSED DOWNLIGHT,SILVER REFLECTOR, LED BULB 13-100W , E27, 6,000k, 230V A60 OR EQUAL</t>
  </si>
  <si>
    <t>DECORATE WALL LIGHT BY ARCHITECTURAL APPROVAL, LED 1x3W</t>
  </si>
  <si>
    <t>DECORATE WALL LIGHT BY ARCHITECTURAL APPROVAL, IP 44 LED 2x16W</t>
  </si>
  <si>
    <t>BOLLARD LIGHT / BORDER LIGHT LED 6 W ·  H  : 650 mm, Polycarbonate, Die-Cast Aluminum</t>
  </si>
  <si>
    <t>EXIT SIGN LIGHT</t>
  </si>
  <si>
    <t>FITTING &amp; ACCESSORIES</t>
  </si>
  <si>
    <t>สวิทช์และเต้ารับไฟฟ้า</t>
  </si>
  <si>
    <t>สวิทช์ไฟฟ้าทางเดียว 15A.220V. ฝังเดี่ยว</t>
  </si>
  <si>
    <t>สวิทช์ไฟฟ้าสองทาง  15A.220V. ฝังเดียว</t>
  </si>
  <si>
    <t>แผงรวมสวิทช์</t>
  </si>
  <si>
    <t>เต้ารับไฟฟ้าเดี่ยว ฝังผนัง 2P+G 15A.220V.</t>
  </si>
  <si>
    <t>เต้ารับไฟฟ้าคู่ ฝังผนัง 2P+G 15A.220V.</t>
  </si>
  <si>
    <t>เต้ารับไฟฟ้าคู่ ฝังผนัง 2P+G 15A.220V.แบบกันน้ำ</t>
  </si>
  <si>
    <t>ท่อร้อยสายไฟ EMT  Ø 1/2"</t>
  </si>
  <si>
    <t>งานระบบ สัญญาณแจ้งเหตุเพลิงไหม้</t>
  </si>
  <si>
    <t xml:space="preserve">FIRE ALARM CONTROL PANEL </t>
  </si>
  <si>
    <t>GRAPHIC ANNUNCIATOR</t>
  </si>
  <si>
    <t>Printer Dot Metric</t>
  </si>
  <si>
    <t>RATE OF RISE HEAT DETECTOR</t>
  </si>
  <si>
    <t>PHOTOELECTRIC SMOKE DETECTOR</t>
  </si>
  <si>
    <t>INTELLIGENT PHOTOELECTRIC SMOKE DETECTOR</t>
  </si>
  <si>
    <t>HORN  ALARM</t>
  </si>
  <si>
    <t>MANUAL STATION  PULL OR BREAK-GLASS</t>
  </si>
  <si>
    <t>STROBE LIGHT WITH ALARM HORN</t>
  </si>
  <si>
    <t>MONITOR MODULE FOR DETECTOR ZONE</t>
  </si>
  <si>
    <t>MONITOR MODULE FOR MANUAL ZONE</t>
  </si>
  <si>
    <t>CONTROL MODULE</t>
  </si>
  <si>
    <t>FAULT MODULE</t>
  </si>
  <si>
    <t>FIRE ALARM TERMINAL BOX</t>
  </si>
  <si>
    <t>2x2.5 Sq.MM SHILED TWISTED</t>
  </si>
  <si>
    <t>IEC01 1.5 SQ.MM</t>
  </si>
  <si>
    <t>FRC 2.5 SQ.MM</t>
  </si>
  <si>
    <t>ระบบป้องกันฟ้าผ่าและระบบต่อลงดิน</t>
  </si>
  <si>
    <t>AIR TERMINAL ( EARLY STREAMER ) R=45M</t>
  </si>
  <si>
    <t xml:space="preserve">INSTALLATION ON GALVANIZED STEEL MAST HEIGHT  5 M.  </t>
  </si>
  <si>
    <t>SLING W/R RUBBER SHIEKD</t>
  </si>
  <si>
    <t>GROUND BAR</t>
  </si>
  <si>
    <t>TEST  BOX STAINLESS WITH TEST EP AND EC</t>
  </si>
  <si>
    <t>TEST  BOX DIGITAL COUNTER</t>
  </si>
  <si>
    <t>BATTERY FOR COUNTER</t>
  </si>
  <si>
    <t>3 COPPER CLAD RODS PERSET 5/8 INCH X10FT</t>
  </si>
  <si>
    <t>สายทองแดงเปลือยตีเกลียวขนาด 240 SQ.MM.</t>
  </si>
  <si>
    <t>สายทองแดงเปลือยตีเกลียวขนาด 70 SQ.MM.</t>
  </si>
  <si>
    <t xml:space="preserve">COAXIAL CABLE COPPER 80 SQ.MM /SHIELD 50 SQ.MM </t>
  </si>
  <si>
    <t>ท่อร้อยสายไฟ  PVC  Ø 3"</t>
  </si>
  <si>
    <t>ท่อร้อยสายไฟ  PVC  Ø 2-1/2"</t>
  </si>
  <si>
    <t>ท่อร้อยสายไฟ  PVC  Ø 2"</t>
  </si>
  <si>
    <t>EXOTHERMIC WELD</t>
  </si>
  <si>
    <t xml:space="preserve">Test and Commissioning for Lightning Protection </t>
  </si>
  <si>
    <t>ระบบ Key Card</t>
  </si>
  <si>
    <t>key cade</t>
  </si>
  <si>
    <t xml:space="preserve">door lock with battary back up </t>
  </si>
  <si>
    <t>แจ้งเหตุฉุกเฉินห้องน้ำคนพิการ</t>
  </si>
  <si>
    <t>emergency call poit</t>
  </si>
  <si>
    <t>siren with strobe</t>
  </si>
  <si>
    <t>battary 12V</t>
  </si>
  <si>
    <t xml:space="preserve">เครื่องปรับอากาศ และพัดลมเพดาน </t>
  </si>
  <si>
    <t>พัดลมเพดาน</t>
  </si>
  <si>
    <t>4.1 งานระบบจ่ายน้ำประปา</t>
  </si>
  <si>
    <t>4.2 งานระบบน้ำเสีย, โสโครก, ระบายอากาศ</t>
  </si>
  <si>
    <t>4.3 งานระบบระบายน้ำฝน</t>
  </si>
  <si>
    <t>4.4 งานระบบดับเพลิง</t>
  </si>
  <si>
    <t>รวมหมวดงานประปาและระบบสุขาภิบาล</t>
  </si>
  <si>
    <t>COLD WATER  PUMP  (CWP-01,02)  CAPACITY : 30 M³/h HEAD : 28 M. TDH  MOTOR : 5.5 HP ( 4.0 kW)</t>
  </si>
  <si>
    <t>PACKAGE BOOSTER PUMP SET (PBS-1,2)  CAPACITY : 15 M³/h HEAD : 25 M. TDH  MOTOR : 3.0 HP ( 2.2 kW)</t>
  </si>
  <si>
    <t>ท่อ PPR  (PN-10)    -   ขนาด 20 mm.</t>
  </si>
  <si>
    <t>ท่อ PPR  (PN-10)    -   ขนาด 25 mm.</t>
  </si>
  <si>
    <t>ท่อ PPR  (PN-10)    -   ขนาด 32 mm.</t>
  </si>
  <si>
    <t>ท่อ PPR  (PN-10)    -   ขนาด 40 mm.</t>
  </si>
  <si>
    <t>ท่อ PPR  (PN-10)    -   ขนาด 63 mm.</t>
  </si>
  <si>
    <t>ท่อ PPR  (PN-10)    -   ขนาด 75 mm.</t>
  </si>
  <si>
    <t>ท่อ PPR  (PN-10)    -   ขนาด 90 mm.</t>
  </si>
  <si>
    <t>ท่อ PPR  (PN-20)    -   ขนาด 63 mm.</t>
  </si>
  <si>
    <t>ข้อต่อและอุปกรณ์ประกอบ (Pipe Fittings)</t>
  </si>
  <si>
    <t>ที่แขวน ที่ยึดท่อ และท่อสวมลอด</t>
  </si>
  <si>
    <t>GATE VALVE         -   ขนาด 1/2"</t>
  </si>
  <si>
    <t>GATE VALVE         -   ขนาด 3/4"</t>
  </si>
  <si>
    <t>GATE VALVE         -   ขนาด 1"</t>
  </si>
  <si>
    <t>GATE VALVE         -   ขนาด 1 1/4"</t>
  </si>
  <si>
    <t>GATE VALVE         -   ขนาด 2"</t>
  </si>
  <si>
    <t>GATE VALVE         -   ขนาด 2 1/2"</t>
  </si>
  <si>
    <t>GATE VALVE         -   ขนาด 3"</t>
  </si>
  <si>
    <t>BUTTERFLY VALVE - ขนาด  2 1/2"</t>
  </si>
  <si>
    <t>BUTTERFLY VALVE - ขนาด  3"</t>
  </si>
  <si>
    <t>HOSE BIBB W/KEY - ขนาด  1/2"</t>
  </si>
  <si>
    <t>FAUCET                 - ขนาด 1/2"</t>
  </si>
  <si>
    <t>WATER METER       - ขนาด 1/2"</t>
  </si>
  <si>
    <t>WATER METER       - ขนาด 2"</t>
  </si>
  <si>
    <t>CHECK VALVE         - ขนาด 2"</t>
  </si>
  <si>
    <t>CHECK VALVE         - ขนาด 2 1/2"</t>
  </si>
  <si>
    <t>CHECK VALVE         - ขนาด 3"</t>
  </si>
  <si>
    <t>STRAINER              - ขนาด 2"</t>
  </si>
  <si>
    <t>STRAINER              - ขนาด 2 1/2"</t>
  </si>
  <si>
    <t>STRAINER              - ขนาด 3"</t>
  </si>
  <si>
    <t>FLOAT VALVE         - ขนาด 2"</t>
  </si>
  <si>
    <t>TWINFLEX RUBBER JOINT,SCREWED</t>
  </si>
  <si>
    <t>ขนาด  2 1/2"</t>
  </si>
  <si>
    <t>ขนาด  3"</t>
  </si>
  <si>
    <t>FOOT VALVE          - ขนาด 2"</t>
  </si>
  <si>
    <t>PRESSURE GUAGE</t>
  </si>
  <si>
    <t>BALL VALVE            - ขนาด 1/2"</t>
  </si>
  <si>
    <t>AUTOMATIC AIR VENT VALVE - ขนาด 1/2"</t>
  </si>
  <si>
    <t>ถังเก็บน้ำความจุ 5,000 ลิตร</t>
  </si>
  <si>
    <t>ถัง</t>
  </si>
  <si>
    <t>ถังเก็บน้ำใต้ดินความจุ 50 ลบม.</t>
  </si>
  <si>
    <t>ท่อ HDPE PN 10 ขนาด 4 "</t>
  </si>
  <si>
    <t>ท่อ HDPE PN 10 ขนาด 2 "</t>
  </si>
  <si>
    <t>ข้อต่อ HDPE แบบ 3 ทาง(แบบเชื่อม ขนาด 4")</t>
  </si>
  <si>
    <t>ข้อลด  HDPE (แบบเชื่อม ชั้นเดียว ขนาด 4"x2")</t>
  </si>
  <si>
    <t>ข้อลด  HDPE (ข้องอเชื่อม 90 องศา ขนาด 4")</t>
  </si>
  <si>
    <t>งานเชื่อมท่อ  HDPE และอุปกรณ์ประกอบ</t>
  </si>
  <si>
    <t xml:space="preserve">งานขุดและฝังกลบดิน </t>
  </si>
  <si>
    <t>ชุดอุปกรณ์ไฟฟ้า และระบบควบคุม</t>
  </si>
  <si>
    <t>ELECTROD SWITCH</t>
  </si>
  <si>
    <t>SANITARY MOTOR CONTROL (CWP-1,2)</t>
  </si>
  <si>
    <t>ELECTRICAL CABLE &amp; CONDUIT</t>
  </si>
  <si>
    <t>งานตกแต่งและทาสี (Painting)</t>
  </si>
  <si>
    <t>งานทดสอบและติดตั้ง ( TEST &amp; COMMISSIONING)</t>
  </si>
  <si>
    <t>รวมราคารายการ ระบบจ่ายน้ำประปา</t>
  </si>
  <si>
    <t>ท่อ PVC  (8.5)    -   ขนาด 1 1/4"</t>
  </si>
  <si>
    <t>ท่อ PVC  (8.5)    -   ขนาด 1 1/2"</t>
  </si>
  <si>
    <t>ท่อ PVC  (8.5)    -   ขนาด 2"</t>
  </si>
  <si>
    <t>ท่อ PVC  (8.5)    -   ขนาด 3"</t>
  </si>
  <si>
    <t>ท่อ PVC  (8.5)    -   ขนาด 4"</t>
  </si>
  <si>
    <t>ท่อ PVC  (8.5)    -   ขนาด 6"</t>
  </si>
  <si>
    <t>วาล์วและอุปกรณ์ต่อเชื่อม</t>
  </si>
  <si>
    <t>FLOOR DRAIN   -  ขนาด 2"</t>
  </si>
  <si>
    <t>FLOOR CLEAN OUT    -   ขนาด 2"</t>
  </si>
  <si>
    <t>FLOOR CLEAN OUT    -   ขนาด 3"</t>
  </si>
  <si>
    <t>FLOOR CLEAN OUT    -   ขนาด 4"</t>
  </si>
  <si>
    <t>FLOOR CLEAN OUT    -   ขนาด 6"</t>
  </si>
  <si>
    <t>CLEANOUT                 -   ขนาด 2 1/2"</t>
  </si>
  <si>
    <t>CLEANOUT                 -   ขนาด 3"</t>
  </si>
  <si>
    <t>CLEANOUT                 -   ขนาด 4"</t>
  </si>
  <si>
    <t>CLEANOUT                 -   ขนาด 6"</t>
  </si>
  <si>
    <t>FLEXIBLE CONNECTOR    -ขนาด 2"</t>
  </si>
  <si>
    <t>FLEXIBLE CONNECTOR    -ขนาด 4"</t>
  </si>
  <si>
    <t>FLEXIBLE CONNECTOR    -ขนาด 6"</t>
  </si>
  <si>
    <t xml:space="preserve">ถังบำบัดน้ำเสียปริมาตร </t>
  </si>
  <si>
    <t>ถังดักและแยกน้ำมัน-ไขมัน</t>
  </si>
  <si>
    <t>งานขุดและฝังกลบดิน (EXCAVATION &amp; BAEK FILL)</t>
  </si>
  <si>
    <t>รวมราคารายการ ระบบน้ำเสีย,โสโครก,ระบายอากาศ</t>
  </si>
  <si>
    <t>ROOF DRAIN     - ขนาด 2"</t>
  </si>
  <si>
    <t>FLOOR DRIAN    - ขนาด 2"</t>
  </si>
  <si>
    <t>FLEXIBLE CONNECTOR    -ขนาด 3"</t>
  </si>
  <si>
    <t>ท่อคอนกรีตเสริมเหล็ก (RCP.)  DIA.    0.30 ม.</t>
  </si>
  <si>
    <t>ท่อคอนกรีตเสริมเหล็ก (RCP.)  DIA.    0.40 ม.</t>
  </si>
  <si>
    <t>ท่อคอนกรีตเสริมเหล็ก (RCP.)  DIA.    1.00 ม.</t>
  </si>
  <si>
    <t>บ่อพักน้ำ (RC. MANHOLE)  DIA.    0.50x0.50 ม.</t>
  </si>
  <si>
    <t>บ่อพักน้ำ (RC. MANHOLE)  DIA.    0.65x0.65 ม.</t>
  </si>
  <si>
    <t>งานขุด-ตัดดิน คูดินดักน้ำ กว้าง 1.00 ม. ลึก 0.20 ม.</t>
  </si>
  <si>
    <t>รวมราคารายการ ระบบระบายน้ำฝน</t>
  </si>
  <si>
    <t>ตู้ดับเพลิง (FIRE HOSE CABINET)</t>
  </si>
  <si>
    <t>หัวรับน้ำดับเพลิง (Fire Department Connection)</t>
  </si>
  <si>
    <t>ขนาด 4"x 2 1/2" x 2 1/2"</t>
  </si>
  <si>
    <t>ท่อเหล็กดำ         -  ขนาด 1"</t>
  </si>
  <si>
    <t>ท่อเหล็กดำ         -  ขนาด 2 1/2"</t>
  </si>
  <si>
    <t>ท่อเหล็กดำ         -  ขนาด 4"</t>
  </si>
  <si>
    <t>ท่อเหล็กดำ         -  ขนาด 6"</t>
  </si>
  <si>
    <t>ท่อHDPE(80) PN16        -  ขนาด 160 มม.</t>
  </si>
  <si>
    <t>SWING CHECK VALVE ชนิดทนแรงดัน 175 PSI</t>
  </si>
  <si>
    <t>ขนาด 6"</t>
  </si>
  <si>
    <t>SILENT CHECK VALVE  ชนิดทนแรงดัน 175 PSI</t>
  </si>
  <si>
    <t>ขนาด 4"</t>
  </si>
  <si>
    <t>BUTTERFLY VALVE  ชนิดทนแรงดัน 175 PSI</t>
  </si>
  <si>
    <t>BALL VALVE ชนิดทนแรงดัน 175 PSI  - ขนาด 1/2"</t>
  </si>
  <si>
    <t>AUTOMATIC AIR VENT VALVE ชนิดทนแรงดัน 175 PSI-</t>
  </si>
  <si>
    <t>ขนาด 1/2"</t>
  </si>
  <si>
    <t>รวมราคารายการ ระบบดับเพลิง</t>
  </si>
  <si>
    <t xml:space="preserve">ส่วนที่ 2 งานครุภัณฑ์จัดซื้อหรือสั่งซื้อ </t>
  </si>
  <si>
    <t xml:space="preserve">สรุปงานครุภัณฑ์จัดซื้อหรือสั่งซื้อ </t>
  </si>
  <si>
    <t>งานระบบไฟฟ้าและสื่อสาร</t>
  </si>
  <si>
    <t>หม้อแปลงไฟฟ้าขนาด 630KVA. 25KV/400/240V. 50HZ. Oil Immersed Type</t>
  </si>
  <si>
    <t>งานระบบปรับอากาศ</t>
  </si>
  <si>
    <t>พัดลมโคจร</t>
  </si>
  <si>
    <t>งานประปาและระบบสุขาภิบาล</t>
  </si>
  <si>
    <t>ถังบำบัดน้ำเสียปริมาตร</t>
  </si>
  <si>
    <t>งานลิฟท์โดยสาร</t>
  </si>
  <si>
    <t>ลิฟต์โดยสาร  1,000  กก.  ความเร็ว  60  เมตร/นาที</t>
  </si>
  <si>
    <t>4 ชั้น 4 ประตู</t>
  </si>
  <si>
    <t>รวมค่างานส่วนที่2</t>
  </si>
  <si>
    <t>การคำนวณหาค่า Factor-F เฉลี่ย</t>
  </si>
  <si>
    <t>ตาราง Factor F  งานอาคาร</t>
  </si>
  <si>
    <r>
      <rPr>
        <b/>
        <sz val="16"/>
        <rFont val="TH SarabunPSK"/>
        <family val="2"/>
      </rPr>
      <t xml:space="preserve">หนังสือกระทรวงการคลังที่ </t>
    </r>
    <r>
      <rPr>
        <b/>
        <sz val="16"/>
        <color rgb="FFFF0000"/>
        <rFont val="TH SarabunPSK"/>
        <family val="2"/>
      </rPr>
      <t>กค.0433.2 / ว.499 ลว.28 สิงหาคม 2566</t>
    </r>
  </si>
  <si>
    <t>เงินล่วงหน้าจ่าย</t>
  </si>
  <si>
    <t>เงินประกันผลงานหัก</t>
  </si>
  <si>
    <t>ราคาค่าวัสดุและค่าแรงที่ประมาณราคาได้</t>
  </si>
  <si>
    <t>บาท</t>
  </si>
  <si>
    <t>ดอกเบี้ยเงินกู้</t>
  </si>
  <si>
    <t>Factor F =</t>
  </si>
  <si>
    <r>
      <rPr>
        <b/>
        <sz val="18"/>
        <rFont val="TH SarabunPSK"/>
        <family val="2"/>
      </rPr>
      <t>D - ((D-E)*(A-</t>
    </r>
    <r>
      <rPr>
        <b/>
        <sz val="18"/>
        <color indexed="12"/>
        <rFont val="TH SarabunPSK"/>
        <family val="2"/>
      </rPr>
      <t>B</t>
    </r>
    <r>
      <rPr>
        <b/>
        <sz val="18"/>
        <rFont val="TH SarabunPSK"/>
        <family val="2"/>
      </rPr>
      <t>)/(</t>
    </r>
    <r>
      <rPr>
        <b/>
        <sz val="18"/>
        <color indexed="10"/>
        <rFont val="TH SarabunPSK"/>
        <family val="2"/>
      </rPr>
      <t>C</t>
    </r>
    <r>
      <rPr>
        <b/>
        <sz val="18"/>
        <rFont val="TH SarabunPSK"/>
        <family val="2"/>
      </rPr>
      <t>-</t>
    </r>
    <r>
      <rPr>
        <b/>
        <sz val="18"/>
        <color indexed="12"/>
        <rFont val="TH SarabunPSK"/>
        <family val="2"/>
      </rPr>
      <t>B</t>
    </r>
    <r>
      <rPr>
        <b/>
        <sz val="18"/>
        <rFont val="TH SarabunPSK"/>
        <family val="2"/>
      </rPr>
      <t>))</t>
    </r>
  </si>
  <si>
    <t>ค่าภาษีมูลค่าเพิ่ม</t>
  </si>
  <si>
    <t>B</t>
  </si>
  <si>
    <t>B : ค่างานต้นทุนต่ำ</t>
  </si>
  <si>
    <t>Factor F</t>
  </si>
  <si>
    <t>28-08-66</t>
  </si>
  <si>
    <t>A</t>
  </si>
  <si>
    <t>A : ค่างานต้นทุนที่ประมาณราคาได้</t>
  </si>
  <si>
    <t>(บาท)</t>
  </si>
  <si>
    <t>C</t>
  </si>
  <si>
    <t>C : ค่างานต้นทุนสูง</t>
  </si>
  <si>
    <t>D</t>
  </si>
  <si>
    <t>D : Factor F ทุนต่ำ</t>
  </si>
  <si>
    <t>E</t>
  </si>
  <si>
    <t>E : Factor F ทุนสูง</t>
  </si>
  <si>
    <t>นำค่านี้ไปใช้ในการคำนวณ</t>
  </si>
  <si>
    <t>A * Factor F</t>
  </si>
  <si>
    <t>รายการตัดลดจากแบบก่อสร้าง</t>
  </si>
  <si>
    <t>หมวดสถาปัตยกรรม</t>
  </si>
  <si>
    <t xml:space="preserve">งานประตู </t>
  </si>
  <si>
    <t xml:space="preserve"> -ยกเลิกมุ้งลวด</t>
  </si>
  <si>
    <t>งานเบ็ดเตล็ด</t>
  </si>
  <si>
    <t xml:space="preserve"> -ยกเลิกชุดกรองน้ำ</t>
  </si>
  <si>
    <t xml:space="preserve"> -ยกเลิกราวตากผ้าแสตนเลส ชั้น 2,3,4</t>
  </si>
  <si>
    <t>ยกเลิกงานปรับปรุงภูมิทัศน์</t>
  </si>
  <si>
    <t xml:space="preserve"> -ยกเลิกโคมไฟถนน</t>
  </si>
  <si>
    <t>ยกเลิกงานระบบโทรศัพท์</t>
  </si>
  <si>
    <t>ยกเลิกงานระบบเครือข่ายสายคอมพิวเตอร์</t>
  </si>
  <si>
    <t>ยกเลิกระบบเสียงและประกาศ</t>
  </si>
  <si>
    <t>ยกเลิกระบบโทรทัศน์วงจรปิด</t>
  </si>
  <si>
    <t>ยกเลิกระบบทีวีรวม</t>
  </si>
  <si>
    <t>ยกเลิกงานระบบเครื่องปรับอากาศ</t>
  </si>
  <si>
    <t xml:space="preserve"> -ยกเลิก NVR 32Ch DIVAR IP 3000 4x2TB </t>
  </si>
  <si>
    <t xml:space="preserve"> -ยกเลิก Work Station PC Viewer LCD 42"</t>
  </si>
  <si>
    <t xml:space="preserve"> -ยกเลิก Mornitor Viwer 'TV LED 42"</t>
  </si>
  <si>
    <t xml:space="preserve"> -ยกเลิกเครื่องปรับอากาศ</t>
  </si>
  <si>
    <t xml:space="preserve"> -ยกเลิก WATER WARMER 4500 W</t>
  </si>
  <si>
    <t>ยกเลิก เฟอร์นิเจอร์ลอยตัว+ผ้าม่าน</t>
  </si>
  <si>
    <t>รายการประมาณราคา</t>
  </si>
  <si>
    <t>งานก่อสร้างอาคารหอพักนักศึกษา</t>
  </si>
  <si>
    <t>มหาวิทยาลัยราชภัฏลำปาง</t>
  </si>
  <si>
    <t>แบบ ปร.4 และ ปร.5 ที่แนบ มีจำนวน  25  แผ่น</t>
  </si>
  <si>
    <t>แบบ ปร.4 ที่แนบ มีจำนวน 22  แผ่น</t>
  </si>
  <si>
    <t>แบบ ปร.4 ที่แนบ มีจำนวน    22 แผ่น</t>
  </si>
  <si>
    <t>ชื่อโครงการ/ก่อสร้างอาคารหอพักนักเรียนและนักศึกษา มหาวิทยาลัยราชภัฎลำปาง</t>
  </si>
  <si>
    <t>กลุ่มงาน/งานอาคารสถานที่ กองกลาง สำนักงานอธิการดี มหาวิทยาลัยราชภัฎลำปาง</t>
  </si>
  <si>
    <t>กลุ่มงาน/งานอาคารสถานที่ กองกลาง สำนักงานอธิการบดี  มหาวิทยาลัยราชภัฎลำปาง</t>
  </si>
  <si>
    <t xml:space="preserve">คำนวณราคากลางโดย :บัญชีงานก่อสร้าง 2566/ ราคาจากพาณิชย์จังหวัด 2568/สืบราคา </t>
  </si>
  <si>
    <t xml:space="preserve">คำนวณราคากลางโดย  :บัญชีงานก่อสร้าง 2566/ ราคาจากพาณิชย์จังหวัด 2568/สืบราคา </t>
  </si>
  <si>
    <t xml:space="preserve">เงินประกันผลงานหัก  5 % , ดอกเบี้ยเงินกู้  7 %  ,  ค่าภาษีมูลค่าเพิ่ม  7 % </t>
  </si>
  <si>
    <t>เงินประกันผลงานหัก  5%</t>
  </si>
  <si>
    <t>DOWNLIGHT SALAPAO , LED M 16 WATT</t>
  </si>
  <si>
    <t>RECESSED DOWNLIGHT  LED-MR16</t>
  </si>
  <si>
    <t xml:space="preserve">LED STREET LIGHTING ON POLE 4.0 M HEIGHT , IP65 </t>
  </si>
  <si>
    <t>EMERGENCY LIGHT 2X55W</t>
  </si>
  <si>
    <t>แบบสรุปค่าใช้จ่ายพิเศษ</t>
  </si>
  <si>
    <t xml:space="preserve">       ป้ายโครงการ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</si>
</sst>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-* #,##0.00_-;\-* #,##0.00_-;_-* &quot;-&quot;??_-;_-@_-"/>
    <numFmt numFmtId="187" formatCode="_(* #,##0.00_);_(* \(#,##0.00\);_(* &quot;-&quot;??_);_(@_)"/>
    <numFmt numFmtId="188" formatCode="_ * #,##0_ ;_ * \-#,##0_ ;_ * &quot;-&quot;_ ;_ @_ "/>
    <numFmt numFmtId="189" formatCode="&quot;\&quot;#,##0;[Red]&quot;\&quot;\-#,##0"/>
    <numFmt numFmtId="190" formatCode="_ * #,##0.00_ ;_ * \-#,##0.00_ ;_ * &quot;-&quot;??_ ;_ @_ "/>
    <numFmt numFmtId="191" formatCode="&quot;฿&quot;\t#,##0_);\(&quot;฿&quot;\t#,##0\)"/>
    <numFmt numFmtId="192" formatCode="\t0.00E+00"/>
    <numFmt numFmtId="193" formatCode="#,##0.0_);\(#,##0.0\)"/>
    <numFmt numFmtId="194" formatCode="&quot;ว&quot;&quot;ว&quot;\/&quot;ด&quot;&quot;ด&quot;\/&quot;ป&quot;&quot;ป&quot;"/>
    <numFmt numFmtId="195" formatCode="0.0&quot;  &quot;"/>
    <numFmt numFmtId="196" formatCode="_-* #,##0.00_-;\-* #,##0.00_-;_-* \-??_-;_-@_-"/>
    <numFmt numFmtId="197" formatCode="#,##0\ &quot;F&quot;;[Red]\-#,##0\ &quot;F&quot;"/>
    <numFmt numFmtId="198" formatCode="dd\-mmm\-yy_)"/>
    <numFmt numFmtId="199" formatCode="\t&quot;฿&quot;#,##0_);[Red]\(\t&quot;฿&quot;#,##0\)"/>
    <numFmt numFmtId="200" formatCode="_-* #,##0_-;\-* #,##0_-;_-* &quot;-&quot;??_-;_-@_-"/>
    <numFmt numFmtId="201" formatCode="_-* #,##0.0000_-;\-* #,##0.0000_-;_-* &quot;-&quot;??_-;_-@_-"/>
    <numFmt numFmtId="202" formatCode="0.0000"/>
    <numFmt numFmtId="203" formatCode="_-* #,##0.00000_-;\-* #,##0.00000_-;_-* &quot;-&quot;??_-;_-@_-"/>
    <numFmt numFmtId="204" formatCode="_-* #,##0.000_-;\-* #,##0.000_-;_-* &quot;-&quot;??_-;_-@_-"/>
    <numFmt numFmtId="205" formatCode="#,##0.000;[Red]\-#,##0.000"/>
    <numFmt numFmtId="206" formatCode="#,##0.0000;[Red]\-#,##0.0000"/>
    <numFmt numFmtId="207" formatCode="#,##0.0000"/>
    <numFmt numFmtId="208" formatCode="_(* #,##0_);_(* \(#,##0\);_(* &quot;-&quot;??_);_(@_)"/>
    <numFmt numFmtId="209" formatCode="0.00000"/>
  </numFmts>
  <fonts count="62">
    <font>
      <sz val="12"/>
      <name val="EucrosiaUPC"/>
      <charset val="222"/>
    </font>
    <font>
      <sz val="12"/>
      <name val="TH SarabunPSK"/>
      <family val="2"/>
    </font>
    <font>
      <b/>
      <sz val="26"/>
      <name val="TH SarabunPSK"/>
      <family val="2"/>
    </font>
    <font>
      <b/>
      <sz val="28"/>
      <name val="TH SarabunPSK"/>
      <family val="2"/>
    </font>
    <font>
      <b/>
      <sz val="24"/>
      <name val="TH SarabunPSK"/>
      <family val="2"/>
    </font>
    <font>
      <sz val="28"/>
      <name val="TH SarabunPSK"/>
      <family val="2"/>
    </font>
    <font>
      <sz val="16"/>
      <name val="Cordia New"/>
      <family val="2"/>
    </font>
    <font>
      <sz val="14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12"/>
      <name val="TH SarabunPSK"/>
      <family val="2"/>
    </font>
    <font>
      <b/>
      <sz val="14"/>
      <color indexed="10"/>
      <name val="TH SarabunPSK"/>
      <family val="2"/>
    </font>
    <font>
      <b/>
      <sz val="18"/>
      <name val="TH SarabunPSK"/>
      <family val="2"/>
    </font>
    <font>
      <sz val="14"/>
      <color indexed="12"/>
      <name val="TH SarabunPSK"/>
      <family val="2"/>
    </font>
    <font>
      <b/>
      <sz val="14"/>
      <color indexed="12"/>
      <name val="TH SarabunPSK"/>
      <family val="2"/>
    </font>
    <font>
      <i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indexed="21"/>
      <name val="TH SarabunPSK"/>
      <family val="2"/>
    </font>
    <font>
      <b/>
      <sz val="14"/>
      <color indexed="8"/>
      <name val="TH SarabunPSK"/>
      <family val="2"/>
    </font>
    <font>
      <b/>
      <i/>
      <sz val="14"/>
      <color indexed="12"/>
      <name val="TH SarabunPSK"/>
      <family val="2"/>
    </font>
    <font>
      <b/>
      <i/>
      <sz val="18"/>
      <color indexed="8"/>
      <name val="TH SarabunPSK"/>
      <family val="2"/>
    </font>
    <font>
      <b/>
      <sz val="16"/>
      <color indexed="8"/>
      <name val="TH SarabunPSK"/>
      <family val="2"/>
    </font>
    <font>
      <b/>
      <sz val="14"/>
      <color indexed="61"/>
      <name val="TH SarabunPSK"/>
      <family val="2"/>
    </font>
    <font>
      <sz val="16"/>
      <name val="TH SarabunPSK"/>
      <family val="2"/>
    </font>
    <font>
      <b/>
      <u/>
      <sz val="16"/>
      <name val="TH SarabunPSK"/>
      <family val="2"/>
    </font>
    <font>
      <b/>
      <sz val="15"/>
      <name val="TH SarabunPSK"/>
      <family val="2"/>
    </font>
    <font>
      <b/>
      <u val="singleAccounting"/>
      <sz val="14"/>
      <name val="TH SarabunPSK"/>
      <family val="2"/>
    </font>
    <font>
      <sz val="18"/>
      <name val="TH SarabunPSK"/>
      <family val="2"/>
    </font>
    <font>
      <u/>
      <sz val="16"/>
      <name val="TH SarabunPSK"/>
      <family val="2"/>
    </font>
    <font>
      <sz val="11"/>
      <name val="TH SarabunPSK"/>
      <family val="2"/>
    </font>
    <font>
      <sz val="11"/>
      <color theme="1"/>
      <name val="Tahoma"/>
      <family val="2"/>
      <scheme val="minor"/>
    </font>
    <font>
      <sz val="14"/>
      <name val="SV Rojchana"/>
      <charset val="134"/>
    </font>
    <font>
      <sz val="11"/>
      <name val="?? ?????"/>
      <charset val="255"/>
    </font>
    <font>
      <sz val="10"/>
      <name val="Arial"/>
      <family val="2"/>
    </font>
    <font>
      <sz val="10"/>
      <name val="Helv"/>
      <charset val="134"/>
    </font>
    <font>
      <sz val="16"/>
      <name val="DilleniaUPC"/>
      <family val="1"/>
    </font>
    <font>
      <sz val="11"/>
      <name val="??"/>
      <charset val="134"/>
    </font>
    <font>
      <sz val="12"/>
      <name val="Helv"/>
      <charset val="134"/>
    </font>
    <font>
      <sz val="16"/>
      <name val="AngsanaUPC"/>
      <family val="1"/>
    </font>
    <font>
      <sz val="12"/>
      <name val="Times New Roman"/>
      <family val="1"/>
    </font>
    <font>
      <sz val="12"/>
      <name val="????"/>
      <charset val="136"/>
    </font>
    <font>
      <sz val="14"/>
      <name val="Cordia New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EucrosiaUPC"/>
      <family val="1"/>
    </font>
    <font>
      <sz val="14"/>
      <name val="Cordia New"/>
      <family val="2"/>
    </font>
    <font>
      <sz val="11"/>
      <color indexed="8"/>
      <name val="Tahoma"/>
      <family val="2"/>
    </font>
    <font>
      <sz val="14"/>
      <name val="AngsanaUPC"/>
      <family val="1"/>
    </font>
    <font>
      <u/>
      <sz val="14"/>
      <color indexed="12"/>
      <name val="AngsanaUPC"/>
      <family val="1"/>
    </font>
    <font>
      <u/>
      <sz val="14"/>
      <color indexed="36"/>
      <name val="AngsanaUPC"/>
      <family val="1"/>
    </font>
    <font>
      <b/>
      <sz val="18"/>
      <color indexed="12"/>
      <name val="TH SarabunPSK"/>
      <family val="2"/>
    </font>
    <font>
      <b/>
      <sz val="18"/>
      <color indexed="10"/>
      <name val="TH SarabunPSK"/>
      <family val="2"/>
    </font>
    <font>
      <b/>
      <sz val="16"/>
      <color rgb="FFFF0000"/>
      <name val="TH SarabunPSK"/>
      <family val="2"/>
    </font>
    <font>
      <sz val="12"/>
      <name val="EucrosiaUPC"/>
      <family val="1"/>
    </font>
    <font>
      <sz val="18"/>
      <name val="TH SarabunPSK"/>
      <family val="2"/>
    </font>
    <font>
      <sz val="16"/>
      <color rgb="FFFF0000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6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1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8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8"/>
      </right>
      <top style="hair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hair">
        <color auto="1"/>
      </top>
      <bottom style="thin">
        <color auto="1"/>
      </bottom>
      <diagonal/>
    </border>
    <border>
      <left/>
      <right style="thin">
        <color indexed="8"/>
      </right>
      <top/>
      <bottom style="hair">
        <color auto="1"/>
      </bottom>
      <diagonal/>
    </border>
    <border>
      <left style="thin">
        <color indexed="8"/>
      </left>
      <right style="thin">
        <color indexed="8"/>
      </right>
      <top/>
      <bottom style="hair">
        <color auto="1"/>
      </bottom>
      <diagonal/>
    </border>
    <border>
      <left style="thin">
        <color indexed="8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89">
    <xf numFmtId="0" fontId="0" fillId="0" borderId="0"/>
    <xf numFmtId="40" fontId="56" fillId="0" borderId="0" applyFont="0" applyFill="0" applyBorder="0" applyAlignment="0" applyProtection="0"/>
    <xf numFmtId="0" fontId="33" fillId="0" borderId="0">
      <alignment vertical="center"/>
    </xf>
    <xf numFmtId="189" fontId="34" fillId="0" borderId="0" applyFont="0" applyFill="0" applyBorder="0" applyAlignment="0" applyProtection="0"/>
    <xf numFmtId="190" fontId="35" fillId="0" borderId="0" applyFont="0" applyFill="0" applyBorder="0" applyAlignment="0" applyProtection="0"/>
    <xf numFmtId="188" fontId="35" fillId="0" borderId="0" applyFont="0" applyFill="0" applyBorder="0" applyAlignment="0" applyProtection="0"/>
    <xf numFmtId="4" fontId="36" fillId="0" borderId="0" applyFont="0" applyFill="0" applyBorder="0" applyAlignment="0" applyProtection="0"/>
    <xf numFmtId="191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88" fontId="35" fillId="0" borderId="0" applyFont="0" applyFill="0" applyBorder="0" applyAlignment="0" applyProtection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0" fontId="38" fillId="0" borderId="0"/>
    <xf numFmtId="0" fontId="39" fillId="0" borderId="0"/>
    <xf numFmtId="9" fontId="35" fillId="5" borderId="0"/>
    <xf numFmtId="0" fontId="40" fillId="0" borderId="0"/>
    <xf numFmtId="0" fontId="35" fillId="0" borderId="0" applyFill="0" applyBorder="0" applyAlignment="0"/>
    <xf numFmtId="193" fontId="36" fillId="0" borderId="0" applyFill="0" applyBorder="0" applyAlignment="0"/>
    <xf numFmtId="0" fontId="41" fillId="0" borderId="0" applyFill="0" applyBorder="0" applyAlignment="0"/>
    <xf numFmtId="0" fontId="42" fillId="0" borderId="0" applyFill="0" applyBorder="0" applyAlignment="0"/>
    <xf numFmtId="0" fontId="42" fillId="0" borderId="0" applyFill="0" applyBorder="0" applyAlignment="0"/>
    <xf numFmtId="194" fontId="37" fillId="0" borderId="0" applyFill="0" applyBorder="0" applyAlignment="0"/>
    <xf numFmtId="195" fontId="37" fillId="0" borderId="0" applyFill="0" applyBorder="0" applyAlignment="0"/>
    <xf numFmtId="193" fontId="36" fillId="0" borderId="0" applyFill="0" applyBorder="0" applyAlignment="0"/>
    <xf numFmtId="194" fontId="37" fillId="0" borderId="0" applyFont="0" applyFill="0" applyBorder="0" applyAlignment="0" applyProtection="0"/>
    <xf numFmtId="196" fontId="43" fillId="0" borderId="0" applyFill="0" applyBorder="0" applyAlignment="0" applyProtection="0"/>
    <xf numFmtId="40" fontId="56" fillId="0" borderId="0" applyFont="0" applyFill="0" applyBorder="0" applyAlignment="0" applyProtection="0"/>
    <xf numFmtId="40" fontId="56" fillId="0" borderId="0" applyFont="0" applyFill="0" applyBorder="0" applyAlignment="0" applyProtection="0"/>
    <xf numFmtId="193" fontId="36" fillId="0" borderId="0" applyFont="0" applyFill="0" applyBorder="0" applyAlignment="0" applyProtection="0"/>
    <xf numFmtId="14" fontId="44" fillId="0" borderId="0" applyFill="0" applyBorder="0" applyAlignment="0"/>
    <xf numFmtId="194" fontId="37" fillId="0" borderId="0" applyFill="0" applyBorder="0" applyAlignment="0"/>
    <xf numFmtId="193" fontId="36" fillId="0" borderId="0" applyFill="0" applyBorder="0" applyAlignment="0"/>
    <xf numFmtId="194" fontId="37" fillId="0" borderId="0" applyFill="0" applyBorder="0" applyAlignment="0"/>
    <xf numFmtId="195" fontId="37" fillId="0" borderId="0" applyFill="0" applyBorder="0" applyAlignment="0"/>
    <xf numFmtId="193" fontId="36" fillId="0" borderId="0" applyFill="0" applyBorder="0" applyAlignment="0"/>
    <xf numFmtId="38" fontId="45" fillId="7" borderId="0" applyNumberFormat="0" applyBorder="0" applyAlignment="0" applyProtection="0"/>
    <xf numFmtId="0" fontId="46" fillId="0" borderId="2" applyNumberFormat="0" applyAlignment="0" applyProtection="0">
      <alignment horizontal="left" vertical="center"/>
    </xf>
    <xf numFmtId="0" fontId="46" fillId="0" borderId="23">
      <alignment horizontal="left" vertical="center"/>
    </xf>
    <xf numFmtId="10" fontId="45" fillId="8" borderId="15" applyNumberFormat="0" applyBorder="0" applyAlignment="0" applyProtection="0"/>
    <xf numFmtId="194" fontId="37" fillId="0" borderId="0" applyFill="0" applyBorder="0" applyAlignment="0"/>
    <xf numFmtId="193" fontId="36" fillId="0" borderId="0" applyFill="0" applyBorder="0" applyAlignment="0"/>
    <xf numFmtId="194" fontId="37" fillId="0" borderId="0" applyFill="0" applyBorder="0" applyAlignment="0"/>
    <xf numFmtId="195" fontId="37" fillId="0" borderId="0" applyFill="0" applyBorder="0" applyAlignment="0"/>
    <xf numFmtId="193" fontId="36" fillId="0" borderId="0" applyFill="0" applyBorder="0" applyAlignment="0"/>
    <xf numFmtId="197" fontId="41" fillId="0" borderId="0"/>
    <xf numFmtId="0" fontId="47" fillId="0" borderId="0"/>
    <xf numFmtId="0" fontId="56" fillId="0" borderId="0"/>
    <xf numFmtId="0" fontId="56" fillId="0" borderId="0"/>
    <xf numFmtId="0" fontId="56" fillId="0" borderId="0"/>
    <xf numFmtId="0" fontId="48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0" fontId="35" fillId="0" borderId="0" applyFont="0" applyFill="0" applyBorder="0" applyAlignment="0" applyProtection="0"/>
    <xf numFmtId="194" fontId="37" fillId="0" borderId="0" applyFill="0" applyBorder="0" applyAlignment="0"/>
    <xf numFmtId="193" fontId="36" fillId="0" borderId="0" applyFill="0" applyBorder="0" applyAlignment="0"/>
    <xf numFmtId="194" fontId="37" fillId="0" borderId="0" applyFill="0" applyBorder="0" applyAlignment="0"/>
    <xf numFmtId="195" fontId="37" fillId="0" borderId="0" applyFill="0" applyBorder="0" applyAlignment="0"/>
    <xf numFmtId="193" fontId="36" fillId="0" borderId="0" applyFill="0" applyBorder="0" applyAlignment="0"/>
    <xf numFmtId="49" fontId="44" fillId="0" borderId="0" applyFill="0" applyBorder="0" applyAlignment="0"/>
    <xf numFmtId="0" fontId="42" fillId="0" borderId="0" applyFill="0" applyBorder="0" applyAlignment="0"/>
    <xf numFmtId="0" fontId="42" fillId="0" borderId="0" applyFill="0" applyBorder="0" applyAlignment="0"/>
    <xf numFmtId="191" fontId="37" fillId="0" borderId="0" applyFont="0" applyFill="0" applyBorder="0" applyAlignment="0" applyProtection="0"/>
    <xf numFmtId="198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199" fontId="49" fillId="0" borderId="0" applyFont="0" applyFill="0" applyBorder="0" applyAlignment="0" applyProtection="0"/>
    <xf numFmtId="187" fontId="35" fillId="0" borderId="0" applyFont="0" applyFill="0" applyBorder="0" applyAlignment="0" applyProtection="0"/>
    <xf numFmtId="40" fontId="56" fillId="0" borderId="0" applyFont="0" applyFill="0" applyBorder="0" applyAlignment="0" applyProtection="0"/>
    <xf numFmtId="196" fontId="43" fillId="0" borderId="0" applyFill="0" applyBorder="0" applyAlignment="0" applyProtection="0"/>
    <xf numFmtId="187" fontId="50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9" fontId="35" fillId="0" borderId="0" applyFont="0" applyFill="0" applyBorder="0" applyAlignment="0" applyProtection="0"/>
    <xf numFmtId="43" fontId="48" fillId="0" borderId="0" applyFont="0" applyFill="0" applyBorder="0" applyAlignment="0" applyProtection="0"/>
    <xf numFmtId="196" fontId="43" fillId="0" borderId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47" fillId="0" borderId="0"/>
    <xf numFmtId="0" fontId="48" fillId="0" borderId="0"/>
    <xf numFmtId="0" fontId="32" fillId="0" borderId="0"/>
    <xf numFmtId="0" fontId="32" fillId="0" borderId="0"/>
    <xf numFmtId="0" fontId="35" fillId="0" borderId="0"/>
    <xf numFmtId="0" fontId="50" fillId="0" borderId="0"/>
    <xf numFmtId="0" fontId="56" fillId="0" borderId="0"/>
    <xf numFmtId="0" fontId="35" fillId="0" borderId="0"/>
    <xf numFmtId="0" fontId="56" fillId="0" borderId="0"/>
    <xf numFmtId="40" fontId="47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</cellStyleXfs>
  <cellXfs count="859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40" fontId="9" fillId="0" borderId="4" xfId="64" applyNumberFormat="1" applyFont="1" applyBorder="1"/>
    <xf numFmtId="40" fontId="10" fillId="0" borderId="5" xfId="1" applyFont="1" applyBorder="1"/>
    <xf numFmtId="40" fontId="10" fillId="0" borderId="6" xfId="1" applyFont="1" applyBorder="1"/>
    <xf numFmtId="0" fontId="7" fillId="0" borderId="7" xfId="83" applyFont="1" applyBorder="1"/>
    <xf numFmtId="9" fontId="10" fillId="0" borderId="8" xfId="83" applyNumberFormat="1" applyFont="1" applyBorder="1" applyAlignment="1">
      <alignment horizontal="center"/>
    </xf>
    <xf numFmtId="40" fontId="10" fillId="0" borderId="8" xfId="1" applyFont="1" applyBorder="1"/>
    <xf numFmtId="40" fontId="12" fillId="0" borderId="7" xfId="1" applyFont="1" applyBorder="1"/>
    <xf numFmtId="40" fontId="10" fillId="0" borderId="0" xfId="1" applyFont="1" applyBorder="1"/>
    <xf numFmtId="200" fontId="9" fillId="3" borderId="9" xfId="1" applyNumberFormat="1" applyFont="1" applyFill="1" applyBorder="1" applyAlignment="1">
      <alignment horizontal="center"/>
    </xf>
    <xf numFmtId="9" fontId="13" fillId="4" borderId="8" xfId="83" applyNumberFormat="1" applyFont="1" applyFill="1" applyBorder="1" applyAlignment="1">
      <alignment horizontal="center"/>
    </xf>
    <xf numFmtId="40" fontId="14" fillId="0" borderId="7" xfId="1" applyFont="1" applyBorder="1" applyAlignment="1">
      <alignment horizontal="center" vertical="center"/>
    </xf>
    <xf numFmtId="40" fontId="10" fillId="0" borderId="7" xfId="1" applyFont="1" applyBorder="1"/>
    <xf numFmtId="40" fontId="15" fillId="0" borderId="10" xfId="1" applyFont="1" applyBorder="1"/>
    <xf numFmtId="0" fontId="7" fillId="0" borderId="11" xfId="83" applyFont="1" applyBorder="1"/>
    <xf numFmtId="40" fontId="16" fillId="0" borderId="7" xfId="1" applyFont="1" applyBorder="1" applyAlignment="1">
      <alignment horizontal="right"/>
    </xf>
    <xf numFmtId="200" fontId="17" fillId="2" borderId="12" xfId="1" applyNumberFormat="1" applyFont="1" applyFill="1" applyBorder="1" applyAlignment="1" applyProtection="1">
      <alignment horizontal="center"/>
      <protection hidden="1"/>
    </xf>
    <xf numFmtId="40" fontId="16" fillId="0" borderId="0" xfId="1" applyFont="1" applyBorder="1"/>
    <xf numFmtId="0" fontId="10" fillId="2" borderId="13" xfId="83" applyFont="1" applyFill="1" applyBorder="1" applyAlignment="1">
      <alignment horizontal="center"/>
    </xf>
    <xf numFmtId="0" fontId="10" fillId="2" borderId="14" xfId="83" applyFont="1" applyFill="1" applyBorder="1" applyAlignment="1">
      <alignment horizontal="center"/>
    </xf>
    <xf numFmtId="40" fontId="10" fillId="0" borderId="7" xfId="1" applyFont="1" applyBorder="1" applyAlignment="1">
      <alignment horizontal="right"/>
    </xf>
    <xf numFmtId="200" fontId="10" fillId="2" borderId="15" xfId="1" applyNumberFormat="1" applyFont="1" applyFill="1" applyBorder="1"/>
    <xf numFmtId="0" fontId="10" fillId="2" borderId="16" xfId="83" applyFont="1" applyFill="1" applyBorder="1" applyAlignment="1">
      <alignment horizontal="center"/>
    </xf>
    <xf numFmtId="0" fontId="7" fillId="2" borderId="16" xfId="83" applyFont="1" applyFill="1" applyBorder="1"/>
    <xf numFmtId="40" fontId="19" fillId="0" borderId="7" xfId="1" applyFont="1" applyBorder="1" applyAlignment="1">
      <alignment horizontal="right"/>
    </xf>
    <xf numFmtId="200" fontId="17" fillId="2" borderId="17" xfId="1" applyNumberFormat="1" applyFont="1" applyFill="1" applyBorder="1"/>
    <xf numFmtId="40" fontId="19" fillId="0" borderId="0" xfId="1" applyFont="1" applyFill="1" applyBorder="1"/>
    <xf numFmtId="200" fontId="7" fillId="0" borderId="15" xfId="1" applyNumberFormat="1" applyFont="1" applyBorder="1"/>
    <xf numFmtId="0" fontId="18" fillId="0" borderId="17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40" fontId="20" fillId="0" borderId="7" xfId="1" applyFont="1" applyBorder="1" applyAlignment="1">
      <alignment horizontal="right"/>
    </xf>
    <xf numFmtId="201" fontId="21" fillId="2" borderId="15" xfId="1" applyNumberFormat="1" applyFont="1" applyFill="1" applyBorder="1"/>
    <xf numFmtId="202" fontId="18" fillId="0" borderId="15" xfId="0" applyNumberFormat="1" applyFont="1" applyBorder="1" applyAlignment="1">
      <alignment horizontal="center"/>
    </xf>
    <xf numFmtId="201" fontId="22" fillId="5" borderId="18" xfId="1" applyNumberFormat="1" applyFont="1" applyFill="1" applyBorder="1"/>
    <xf numFmtId="203" fontId="13" fillId="0" borderId="0" xfId="1" applyNumberFormat="1" applyFont="1" applyBorder="1"/>
    <xf numFmtId="43" fontId="23" fillId="0" borderId="15" xfId="1" applyNumberFormat="1" applyFont="1" applyBorder="1"/>
    <xf numFmtId="40" fontId="24" fillId="0" borderId="7" xfId="1" applyFont="1" applyBorder="1" applyAlignment="1">
      <alignment horizontal="right"/>
    </xf>
    <xf numFmtId="200" fontId="12" fillId="0" borderId="0" xfId="1" applyNumberFormat="1" applyFont="1" applyBorder="1"/>
    <xf numFmtId="203" fontId="13" fillId="0" borderId="8" xfId="1" applyNumberFormat="1" applyFont="1" applyBorder="1"/>
    <xf numFmtId="200" fontId="12" fillId="0" borderId="8" xfId="1" applyNumberFormat="1" applyFont="1" applyBorder="1"/>
    <xf numFmtId="40" fontId="10" fillId="0" borderId="19" xfId="1" applyFont="1" applyBorder="1"/>
    <xf numFmtId="40" fontId="10" fillId="0" borderId="20" xfId="1" applyFont="1" applyBorder="1"/>
    <xf numFmtId="203" fontId="13" fillId="0" borderId="21" xfId="1" applyNumberFormat="1" applyFont="1" applyBorder="1"/>
    <xf numFmtId="200" fontId="7" fillId="0" borderId="15" xfId="1" applyNumberFormat="1" applyFont="1" applyBorder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right"/>
    </xf>
    <xf numFmtId="3" fontId="25" fillId="0" borderId="0" xfId="0" applyNumberFormat="1" applyFont="1" applyAlignment="1">
      <alignment horizontal="right"/>
    </xf>
    <xf numFmtId="40" fontId="25" fillId="0" borderId="0" xfId="1" applyFont="1" applyFill="1" applyAlignment="1">
      <alignment horizontal="right"/>
    </xf>
    <xf numFmtId="0" fontId="10" fillId="0" borderId="0" xfId="0" applyFont="1"/>
    <xf numFmtId="38" fontId="7" fillId="0" borderId="0" xfId="1" applyNumberFormat="1" applyFont="1" applyFill="1"/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0" fontId="9" fillId="0" borderId="28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/>
    <xf numFmtId="0" fontId="25" fillId="0" borderId="33" xfId="0" applyFont="1" applyBorder="1" applyAlignment="1">
      <alignment horizontal="center"/>
    </xf>
    <xf numFmtId="0" fontId="25" fillId="0" borderId="33" xfId="0" applyFont="1" applyBorder="1"/>
    <xf numFmtId="0" fontId="25" fillId="0" borderId="7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40" fontId="9" fillId="0" borderId="0" xfId="1" applyFont="1" applyFill="1" applyBorder="1" applyAlignment="1"/>
    <xf numFmtId="0" fontId="9" fillId="0" borderId="39" xfId="0" applyFont="1" applyBorder="1" applyAlignment="1">
      <alignment horizontal="center"/>
    </xf>
    <xf numFmtId="43" fontId="25" fillId="0" borderId="39" xfId="1" applyNumberFormat="1" applyFont="1" applyFill="1" applyBorder="1" applyAlignment="1">
      <alignment vertical="center"/>
    </xf>
    <xf numFmtId="38" fontId="25" fillId="0" borderId="36" xfId="1" applyNumberFormat="1" applyFont="1" applyFill="1" applyBorder="1" applyAlignment="1" applyProtection="1">
      <alignment horizontal="center"/>
    </xf>
    <xf numFmtId="38" fontId="25" fillId="0" borderId="36" xfId="1" applyNumberFormat="1" applyFont="1" applyFill="1" applyBorder="1" applyAlignment="1" applyProtection="1">
      <alignment horizontal="left"/>
    </xf>
    <xf numFmtId="0" fontId="25" fillId="0" borderId="40" xfId="75" applyFont="1" applyBorder="1" applyAlignment="1">
      <alignment horizontal="left" vertical="center" wrapText="1"/>
    </xf>
    <xf numFmtId="196" fontId="25" fillId="0" borderId="41" xfId="73" applyFont="1" applyFill="1" applyBorder="1" applyAlignment="1" applyProtection="1">
      <alignment horizontal="center" vertical="center" wrapText="1"/>
    </xf>
    <xf numFmtId="40" fontId="25" fillId="0" borderId="41" xfId="1" applyFont="1" applyFill="1" applyBorder="1" applyAlignment="1" applyProtection="1">
      <alignment horizontal="center" vertical="center" wrapText="1"/>
    </xf>
    <xf numFmtId="196" fontId="25" fillId="0" borderId="41" xfId="73" applyFont="1" applyFill="1" applyBorder="1" applyAlignment="1" applyProtection="1">
      <alignment horizontal="right" vertical="center" wrapText="1"/>
    </xf>
    <xf numFmtId="0" fontId="25" fillId="0" borderId="36" xfId="76" applyFont="1" applyBorder="1" applyAlignment="1">
      <alignment horizontal="left" vertical="center"/>
    </xf>
    <xf numFmtId="0" fontId="25" fillId="0" borderId="39" xfId="0" applyFont="1" applyBorder="1" applyAlignment="1">
      <alignment horizontal="center"/>
    </xf>
    <xf numFmtId="40" fontId="9" fillId="0" borderId="39" xfId="1" applyFont="1" applyFill="1" applyBorder="1" applyAlignment="1"/>
    <xf numFmtId="0" fontId="9" fillId="0" borderId="36" xfId="0" applyFont="1" applyBorder="1"/>
    <xf numFmtId="0" fontId="25" fillId="0" borderId="40" xfId="75" applyFont="1" applyBorder="1" applyAlignment="1">
      <alignment horizontal="left" vertical="center"/>
    </xf>
    <xf numFmtId="196" fontId="25" fillId="0" borderId="41" xfId="73" applyFont="1" applyFill="1" applyBorder="1" applyAlignment="1" applyProtection="1">
      <alignment horizontal="center" wrapText="1"/>
    </xf>
    <xf numFmtId="0" fontId="9" fillId="0" borderId="37" xfId="0" applyFont="1" applyBorder="1"/>
    <xf numFmtId="40" fontId="25" fillId="0" borderId="39" xfId="1" applyFont="1" applyFill="1" applyBorder="1" applyAlignment="1"/>
    <xf numFmtId="38" fontId="25" fillId="0" borderId="42" xfId="1" applyNumberFormat="1" applyFont="1" applyFill="1" applyBorder="1" applyAlignment="1" applyProtection="1">
      <alignment horizontal="left" vertical="center" wrapText="1"/>
    </xf>
    <xf numFmtId="38" fontId="25" fillId="0" borderId="39" xfId="1" applyNumberFormat="1" applyFont="1" applyFill="1" applyBorder="1" applyAlignment="1">
      <alignment horizontal="center" vertical="center"/>
    </xf>
    <xf numFmtId="40" fontId="25" fillId="0" borderId="39" xfId="1" applyFont="1" applyFill="1" applyBorder="1" applyAlignment="1">
      <alignment horizontal="center" vertical="center"/>
    </xf>
    <xf numFmtId="38" fontId="25" fillId="0" borderId="42" xfId="1" applyNumberFormat="1" applyFont="1" applyFill="1" applyBorder="1" applyAlignment="1" applyProtection="1">
      <alignment horizontal="left" vertical="center"/>
    </xf>
    <xf numFmtId="3" fontId="25" fillId="0" borderId="42" xfId="76" applyNumberFormat="1" applyFont="1" applyBorder="1" applyAlignment="1">
      <alignment horizontal="left" vertical="center"/>
    </xf>
    <xf numFmtId="40" fontId="25" fillId="0" borderId="39" xfId="1" applyFont="1" applyFill="1" applyBorder="1" applyAlignment="1">
      <alignment horizontal="right" vertical="center"/>
    </xf>
    <xf numFmtId="3" fontId="25" fillId="0" borderId="39" xfId="76" applyNumberFormat="1" applyFont="1" applyBorder="1" applyAlignment="1">
      <alignment horizontal="center" vertical="center"/>
    </xf>
    <xf numFmtId="4" fontId="25" fillId="0" borderId="39" xfId="76" applyNumberFormat="1" applyFont="1" applyBorder="1" applyAlignment="1">
      <alignment horizontal="right" vertical="center"/>
    </xf>
    <xf numFmtId="3" fontId="25" fillId="0" borderId="33" xfId="76" applyNumberFormat="1" applyFont="1" applyBorder="1" applyAlignment="1">
      <alignment horizontal="center" vertical="center"/>
    </xf>
    <xf numFmtId="0" fontId="25" fillId="0" borderId="37" xfId="0" applyFont="1" applyBorder="1"/>
    <xf numFmtId="40" fontId="25" fillId="0" borderId="39" xfId="1" applyFont="1" applyFill="1" applyBorder="1" applyAlignment="1">
      <alignment horizontal="center"/>
    </xf>
    <xf numFmtId="40" fontId="25" fillId="0" borderId="39" xfId="1" applyFont="1" applyFill="1" applyBorder="1" applyAlignment="1">
      <alignment horizontal="right"/>
    </xf>
    <xf numFmtId="0" fontId="9" fillId="0" borderId="36" xfId="0" applyFont="1" applyBorder="1" applyAlignment="1">
      <alignment horizontal="left"/>
    </xf>
    <xf numFmtId="0" fontId="9" fillId="0" borderId="37" xfId="0" applyFont="1" applyBorder="1" applyAlignment="1">
      <alignment horizontal="left"/>
    </xf>
    <xf numFmtId="0" fontId="25" fillId="0" borderId="43" xfId="0" applyFont="1" applyBorder="1" applyAlignment="1">
      <alignment horizontal="center"/>
    </xf>
    <xf numFmtId="40" fontId="25" fillId="0" borderId="43" xfId="1" applyFont="1" applyFill="1" applyBorder="1" applyAlignment="1">
      <alignment horizontal="center"/>
    </xf>
    <xf numFmtId="40" fontId="25" fillId="0" borderId="43" xfId="1" applyFont="1" applyFill="1" applyBorder="1" applyAlignment="1">
      <alignment horizontal="right"/>
    </xf>
    <xf numFmtId="0" fontId="25" fillId="0" borderId="15" xfId="0" applyFont="1" applyBorder="1" applyAlignment="1">
      <alignment horizontal="center"/>
    </xf>
    <xf numFmtId="0" fontId="25" fillId="0" borderId="15" xfId="0" applyFont="1" applyBorder="1"/>
    <xf numFmtId="40" fontId="9" fillId="0" borderId="45" xfId="1" applyFont="1" applyFill="1" applyBorder="1" applyAlignment="1">
      <alignment horizontal="center" vertical="center"/>
    </xf>
    <xf numFmtId="40" fontId="9" fillId="0" borderId="21" xfId="1" applyFont="1" applyFill="1" applyBorder="1" applyAlignment="1">
      <alignment horizontal="center"/>
    </xf>
    <xf numFmtId="40" fontId="9" fillId="0" borderId="29" xfId="1" applyFont="1" applyFill="1" applyBorder="1" applyAlignment="1">
      <alignment horizontal="center"/>
    </xf>
    <xf numFmtId="0" fontId="9" fillId="0" borderId="29" xfId="0" applyFont="1" applyBorder="1" applyAlignment="1">
      <alignment horizontal="right"/>
    </xf>
    <xf numFmtId="0" fontId="25" fillId="0" borderId="38" xfId="0" applyFont="1" applyBorder="1" applyAlignment="1">
      <alignment horizontal="center"/>
    </xf>
    <xf numFmtId="40" fontId="9" fillId="0" borderId="8" xfId="1" applyFont="1" applyFill="1" applyBorder="1" applyAlignment="1">
      <alignment horizontal="center"/>
    </xf>
    <xf numFmtId="0" fontId="25" fillId="0" borderId="8" xfId="0" applyFont="1" applyBorder="1" applyAlignment="1">
      <alignment horizontal="right"/>
    </xf>
    <xf numFmtId="43" fontId="25" fillId="0" borderId="36" xfId="0" applyNumberFormat="1" applyFont="1" applyBorder="1" applyAlignment="1">
      <alignment vertical="center"/>
    </xf>
    <xf numFmtId="0" fontId="9" fillId="0" borderId="39" xfId="0" applyFont="1" applyBorder="1" applyAlignment="1">
      <alignment horizontal="right"/>
    </xf>
    <xf numFmtId="43" fontId="25" fillId="0" borderId="39" xfId="0" applyNumberFormat="1" applyFont="1" applyBorder="1" applyAlignment="1">
      <alignment vertical="center"/>
    </xf>
    <xf numFmtId="0" fontId="9" fillId="0" borderId="8" xfId="0" applyFont="1" applyBorder="1" applyAlignment="1">
      <alignment horizontal="right"/>
    </xf>
    <xf numFmtId="0" fontId="25" fillId="0" borderId="39" xfId="0" applyFont="1" applyBorder="1" applyAlignment="1">
      <alignment horizontal="right"/>
    </xf>
    <xf numFmtId="0" fontId="25" fillId="0" borderId="43" xfId="0" applyFont="1" applyBorder="1" applyAlignment="1">
      <alignment horizontal="right"/>
    </xf>
    <xf numFmtId="0" fontId="25" fillId="0" borderId="28" xfId="0" applyFont="1" applyBorder="1" applyAlignment="1">
      <alignment horizontal="center"/>
    </xf>
    <xf numFmtId="40" fontId="9" fillId="0" borderId="22" xfId="1" applyFont="1" applyFill="1" applyBorder="1" applyAlignment="1">
      <alignment horizontal="center"/>
    </xf>
    <xf numFmtId="0" fontId="25" fillId="0" borderId="22" xfId="0" applyFont="1" applyBorder="1" applyAlignment="1">
      <alignment horizontal="right"/>
    </xf>
    <xf numFmtId="2" fontId="10" fillId="0" borderId="0" xfId="0" applyNumberFormat="1" applyFont="1"/>
    <xf numFmtId="200" fontId="10" fillId="0" borderId="0" xfId="0" applyNumberFormat="1" applyFont="1"/>
    <xf numFmtId="0" fontId="10" fillId="0" borderId="0" xfId="0" applyFont="1" applyAlignment="1">
      <alignment vertical="center"/>
    </xf>
    <xf numFmtId="0" fontId="9" fillId="0" borderId="0" xfId="0" applyFont="1"/>
    <xf numFmtId="49" fontId="9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center" vertical="center"/>
    </xf>
    <xf numFmtId="40" fontId="9" fillId="0" borderId="15" xfId="1" applyFont="1" applyFill="1" applyBorder="1" applyAlignment="1">
      <alignment horizontal="center" vertical="center"/>
    </xf>
    <xf numFmtId="40" fontId="9" fillId="0" borderId="17" xfId="1" applyFont="1" applyFill="1" applyBorder="1" applyAlignment="1" applyProtection="1">
      <alignment horizontal="centerContinuous" vertical="center"/>
      <protection locked="0"/>
    </xf>
    <xf numFmtId="0" fontId="9" fillId="0" borderId="17" xfId="0" applyFont="1" applyBorder="1" applyAlignment="1" applyProtection="1">
      <alignment horizontal="centerContinuous" vertical="center"/>
      <protection locked="0"/>
    </xf>
    <xf numFmtId="40" fontId="9" fillId="0" borderId="15" xfId="1" applyFont="1" applyFill="1" applyBorder="1" applyAlignment="1">
      <alignment horizontal="center"/>
    </xf>
    <xf numFmtId="0" fontId="9" fillId="0" borderId="47" xfId="0" applyFont="1" applyBorder="1"/>
    <xf numFmtId="0" fontId="25" fillId="0" borderId="39" xfId="0" applyFont="1" applyBorder="1"/>
    <xf numFmtId="40" fontId="25" fillId="0" borderId="7" xfId="1" applyFont="1" applyFill="1" applyBorder="1" applyAlignment="1">
      <alignment horizontal="center"/>
    </xf>
    <xf numFmtId="40" fontId="9" fillId="0" borderId="43" xfId="1" applyFont="1" applyFill="1" applyBorder="1" applyAlignment="1">
      <alignment horizontal="center"/>
    </xf>
    <xf numFmtId="0" fontId="9" fillId="0" borderId="39" xfId="0" applyFont="1" applyBorder="1"/>
    <xf numFmtId="0" fontId="9" fillId="0" borderId="43" xfId="0" applyFont="1" applyBorder="1"/>
    <xf numFmtId="0" fontId="25" fillId="0" borderId="36" xfId="0" applyFont="1" applyBorder="1" applyAlignment="1">
      <alignment horizontal="center"/>
    </xf>
    <xf numFmtId="0" fontId="25" fillId="0" borderId="37" xfId="0" applyFont="1" applyBorder="1" applyAlignment="1">
      <alignment horizontal="center"/>
    </xf>
    <xf numFmtId="0" fontId="9" fillId="0" borderId="17" xfId="0" applyFont="1" applyBorder="1" applyAlignment="1">
      <alignment horizontal="centerContinuous" vertical="center"/>
    </xf>
    <xf numFmtId="40" fontId="9" fillId="0" borderId="8" xfId="1" applyFont="1" applyFill="1" applyBorder="1" applyAlignment="1">
      <alignment horizontal="center" vertical="center"/>
    </xf>
    <xf numFmtId="40" fontId="27" fillId="0" borderId="17" xfId="1" applyFont="1" applyFill="1" applyBorder="1" applyAlignment="1">
      <alignment horizontal="center"/>
    </xf>
    <xf numFmtId="49" fontId="9" fillId="0" borderId="29" xfId="1" applyNumberFormat="1" applyFont="1" applyFill="1" applyBorder="1" applyAlignment="1">
      <alignment horizontal="center"/>
    </xf>
    <xf numFmtId="40" fontId="9" fillId="0" borderId="33" xfId="1" applyFont="1" applyFill="1" applyBorder="1" applyAlignment="1">
      <alignment horizontal="center"/>
    </xf>
    <xf numFmtId="49" fontId="9" fillId="0" borderId="33" xfId="1" applyNumberFormat="1" applyFont="1" applyFill="1" applyBorder="1" applyAlignment="1">
      <alignment horizontal="center"/>
    </xf>
    <xf numFmtId="49" fontId="9" fillId="0" borderId="39" xfId="0" applyNumberFormat="1" applyFont="1" applyBorder="1" applyAlignment="1">
      <alignment horizontal="center"/>
    </xf>
    <xf numFmtId="49" fontId="9" fillId="0" borderId="33" xfId="0" applyNumberFormat="1" applyFont="1" applyBorder="1" applyAlignment="1">
      <alignment horizontal="center"/>
    </xf>
    <xf numFmtId="40" fontId="9" fillId="0" borderId="39" xfId="1" applyFont="1" applyFill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25" fillId="0" borderId="43" xfId="0" applyFont="1" applyBorder="1"/>
    <xf numFmtId="40" fontId="25" fillId="0" borderId="15" xfId="1" applyFont="1" applyFill="1" applyBorder="1" applyAlignment="1">
      <alignment horizontal="center"/>
    </xf>
    <xf numFmtId="3" fontId="9" fillId="0" borderId="33" xfId="0" applyNumberFormat="1" applyFont="1" applyBorder="1" applyAlignment="1">
      <alignment horizontal="center" vertical="center"/>
    </xf>
    <xf numFmtId="3" fontId="25" fillId="0" borderId="33" xfId="0" applyNumberFormat="1" applyFont="1" applyBorder="1" applyAlignment="1">
      <alignment horizontal="center" vertical="center"/>
    </xf>
    <xf numFmtId="0" fontId="25" fillId="0" borderId="38" xfId="0" applyFont="1" applyBorder="1"/>
    <xf numFmtId="40" fontId="25" fillId="0" borderId="38" xfId="1" applyFont="1" applyFill="1" applyBorder="1" applyAlignment="1">
      <alignment horizontal="center"/>
    </xf>
    <xf numFmtId="3" fontId="9" fillId="0" borderId="39" xfId="0" applyNumberFormat="1" applyFont="1" applyBorder="1" applyAlignment="1">
      <alignment horizontal="center" vertical="center"/>
    </xf>
    <xf numFmtId="3" fontId="25" fillId="0" borderId="39" xfId="0" applyNumberFormat="1" applyFont="1" applyBorder="1" applyAlignment="1">
      <alignment vertical="center"/>
    </xf>
    <xf numFmtId="38" fontId="9" fillId="0" borderId="36" xfId="1" applyNumberFormat="1" applyFont="1" applyFill="1" applyBorder="1" applyAlignment="1" applyProtection="1">
      <alignment horizontal="left"/>
    </xf>
    <xf numFmtId="38" fontId="9" fillId="0" borderId="37" xfId="1" applyNumberFormat="1" applyFont="1" applyFill="1" applyBorder="1" applyAlignment="1" applyProtection="1">
      <alignment horizontal="left"/>
    </xf>
    <xf numFmtId="38" fontId="9" fillId="0" borderId="39" xfId="1" applyNumberFormat="1" applyFont="1" applyFill="1" applyBorder="1" applyAlignment="1" applyProtection="1">
      <alignment horizontal="center" vertical="center"/>
    </xf>
    <xf numFmtId="200" fontId="25" fillId="0" borderId="39" xfId="65" applyNumberFormat="1" applyFont="1" applyFill="1" applyBorder="1" applyAlignment="1">
      <alignment horizontal="center" vertical="center"/>
    </xf>
    <xf numFmtId="43" fontId="25" fillId="0" borderId="39" xfId="65" applyNumberFormat="1" applyFont="1" applyFill="1" applyBorder="1" applyAlignment="1">
      <alignment horizontal="center" vertical="center"/>
    </xf>
    <xf numFmtId="204" fontId="25" fillId="0" borderId="39" xfId="65" applyNumberFormat="1" applyFont="1" applyFill="1" applyBorder="1" applyAlignment="1">
      <alignment horizontal="center" vertical="center"/>
    </xf>
    <xf numFmtId="3" fontId="9" fillId="0" borderId="36" xfId="0" applyNumberFormat="1" applyFont="1" applyBorder="1" applyAlignment="1">
      <alignment horizontal="left" vertical="center"/>
    </xf>
    <xf numFmtId="3" fontId="9" fillId="0" borderId="37" xfId="0" applyNumberFormat="1" applyFont="1" applyBorder="1" applyAlignment="1">
      <alignment horizontal="left" vertical="center"/>
    </xf>
    <xf numFmtId="40" fontId="25" fillId="0" borderId="39" xfId="1" applyFont="1" applyFill="1" applyBorder="1" applyProtection="1"/>
    <xf numFmtId="38" fontId="25" fillId="0" borderId="39" xfId="1" applyNumberFormat="1" applyFont="1" applyFill="1" applyBorder="1" applyProtection="1"/>
    <xf numFmtId="38" fontId="25" fillId="0" borderId="39" xfId="1" applyNumberFormat="1" applyFont="1" applyFill="1" applyBorder="1" applyAlignment="1" applyProtection="1">
      <alignment horizontal="center"/>
    </xf>
    <xf numFmtId="40" fontId="25" fillId="0" borderId="35" xfId="1" applyFont="1" applyFill="1" applyBorder="1"/>
    <xf numFmtId="3" fontId="25" fillId="0" borderId="33" xfId="0" applyNumberFormat="1" applyFont="1" applyBorder="1" applyAlignment="1">
      <alignment horizontal="right"/>
    </xf>
    <xf numFmtId="40" fontId="25" fillId="0" borderId="35" xfId="1" applyFont="1" applyFill="1" applyBorder="1" applyAlignment="1">
      <alignment horizontal="right"/>
    </xf>
    <xf numFmtId="40" fontId="25" fillId="0" borderId="39" xfId="1" applyFont="1" applyFill="1" applyBorder="1"/>
    <xf numFmtId="2" fontId="25" fillId="0" borderId="43" xfId="0" applyNumberFormat="1" applyFont="1" applyBorder="1" applyAlignment="1" applyProtection="1">
      <alignment horizontal="center" vertical="center"/>
      <protection locked="0"/>
    </xf>
    <xf numFmtId="2" fontId="25" fillId="0" borderId="43" xfId="0" applyNumberFormat="1" applyFont="1" applyBorder="1" applyAlignment="1">
      <alignment horizontal="right" vertical="center"/>
    </xf>
    <xf numFmtId="40" fontId="25" fillId="0" borderId="43" xfId="1" applyFont="1" applyFill="1" applyBorder="1" applyAlignment="1" applyProtection="1">
      <alignment horizontal="right" vertical="center"/>
    </xf>
    <xf numFmtId="43" fontId="25" fillId="0" borderId="43" xfId="1" applyNumberFormat="1" applyFont="1" applyFill="1" applyBorder="1" applyAlignment="1">
      <alignment horizontal="right" vertical="center"/>
    </xf>
    <xf numFmtId="3" fontId="9" fillId="0" borderId="34" xfId="0" applyNumberFormat="1" applyFont="1" applyBorder="1" applyAlignment="1">
      <alignment horizontal="left" vertical="center"/>
    </xf>
    <xf numFmtId="2" fontId="25" fillId="0" borderId="39" xfId="0" applyNumberFormat="1" applyFont="1" applyBorder="1" applyAlignment="1" applyProtection="1">
      <alignment horizontal="center" vertical="center"/>
      <protection locked="0"/>
    </xf>
    <xf numFmtId="2" fontId="25" fillId="0" borderId="39" xfId="0" applyNumberFormat="1" applyFont="1" applyBorder="1" applyAlignment="1">
      <alignment horizontal="right" vertical="center"/>
    </xf>
    <xf numFmtId="40" fontId="25" fillId="0" borderId="39" xfId="1" applyFont="1" applyFill="1" applyBorder="1" applyAlignment="1" applyProtection="1">
      <alignment horizontal="right" vertical="center"/>
    </xf>
    <xf numFmtId="43" fontId="25" fillId="0" borderId="39" xfId="1" applyNumberFormat="1" applyFont="1" applyFill="1" applyBorder="1" applyAlignment="1">
      <alignment horizontal="right" vertical="center"/>
    </xf>
    <xf numFmtId="3" fontId="25" fillId="0" borderId="36" xfId="0" applyNumberFormat="1" applyFont="1" applyBorder="1" applyAlignment="1">
      <alignment horizontal="left" vertical="center"/>
    </xf>
    <xf numFmtId="49" fontId="9" fillId="0" borderId="43" xfId="0" applyNumberFormat="1" applyFont="1" applyBorder="1" applyAlignment="1">
      <alignment horizontal="center"/>
    </xf>
    <xf numFmtId="49" fontId="9" fillId="0" borderId="22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39" xfId="1" applyNumberFormat="1" applyFont="1" applyFill="1" applyBorder="1" applyAlignment="1" applyProtection="1">
      <alignment horizontal="center"/>
    </xf>
    <xf numFmtId="2" fontId="7" fillId="0" borderId="0" xfId="0" applyNumberFormat="1" applyFont="1"/>
    <xf numFmtId="43" fontId="9" fillId="0" borderId="39" xfId="65" applyNumberFormat="1" applyFont="1" applyFill="1" applyBorder="1" applyAlignment="1">
      <alignment horizontal="center" vertical="center"/>
    </xf>
    <xf numFmtId="49" fontId="9" fillId="0" borderId="39" xfId="0" applyNumberFormat="1" applyFont="1" applyBorder="1" applyAlignment="1">
      <alignment horizontal="center" vertical="center"/>
    </xf>
    <xf numFmtId="3" fontId="25" fillId="0" borderId="51" xfId="0" applyNumberFormat="1" applyFont="1" applyBorder="1"/>
    <xf numFmtId="205" fontId="25" fillId="0" borderId="39" xfId="1" applyNumberFormat="1" applyFont="1" applyFill="1" applyBorder="1" applyProtection="1"/>
    <xf numFmtId="43" fontId="25" fillId="0" borderId="48" xfId="0" applyNumberFormat="1" applyFont="1" applyBorder="1" applyAlignment="1">
      <alignment horizontal="right" vertical="center"/>
    </xf>
    <xf numFmtId="49" fontId="9" fillId="0" borderId="43" xfId="1" applyNumberFormat="1" applyFont="1" applyFill="1" applyBorder="1" applyAlignment="1" applyProtection="1">
      <alignment horizontal="center"/>
    </xf>
    <xf numFmtId="43" fontId="25" fillId="0" borderId="36" xfId="0" applyNumberFormat="1" applyFont="1" applyBorder="1" applyAlignment="1">
      <alignment horizontal="right" vertical="center"/>
    </xf>
    <xf numFmtId="38" fontId="25" fillId="0" borderId="36" xfId="1" applyNumberFormat="1" applyFont="1" applyFill="1" applyBorder="1" applyAlignment="1" applyProtection="1">
      <alignment horizontal="left" vertical="center"/>
    </xf>
    <xf numFmtId="38" fontId="25" fillId="0" borderId="37" xfId="1" applyNumberFormat="1" applyFont="1" applyFill="1" applyBorder="1" applyAlignment="1" applyProtection="1">
      <alignment horizontal="left" vertical="center"/>
    </xf>
    <xf numFmtId="38" fontId="25" fillId="0" borderId="39" xfId="1" applyNumberFormat="1" applyFont="1" applyFill="1" applyBorder="1" applyAlignment="1" applyProtection="1">
      <alignment horizontal="center" vertical="center"/>
    </xf>
    <xf numFmtId="0" fontId="25" fillId="0" borderId="48" xfId="0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38" fontId="25" fillId="0" borderId="43" xfId="1" applyNumberFormat="1" applyFont="1" applyFill="1" applyBorder="1" applyAlignment="1" applyProtection="1">
      <alignment horizontal="center" vertical="center"/>
    </xf>
    <xf numFmtId="40" fontId="25" fillId="0" borderId="43" xfId="1" applyFont="1" applyFill="1" applyBorder="1" applyAlignment="1">
      <alignment horizontal="right" vertical="center"/>
    </xf>
    <xf numFmtId="3" fontId="9" fillId="0" borderId="43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38" fontId="9" fillId="0" borderId="15" xfId="1" applyNumberFormat="1" applyFont="1" applyFill="1" applyBorder="1" applyAlignment="1" applyProtection="1">
      <alignment horizontal="center" vertical="center"/>
    </xf>
    <xf numFmtId="43" fontId="9" fillId="0" borderId="15" xfId="65" applyNumberFormat="1" applyFont="1" applyFill="1" applyBorder="1" applyAlignment="1">
      <alignment horizontal="center" vertical="center"/>
    </xf>
    <xf numFmtId="38" fontId="25" fillId="0" borderId="33" xfId="1" applyNumberFormat="1" applyFont="1" applyFill="1" applyBorder="1" applyAlignment="1" applyProtection="1">
      <alignment horizontal="center" vertical="center"/>
    </xf>
    <xf numFmtId="40" fontId="25" fillId="0" borderId="33" xfId="1" applyFont="1" applyFill="1" applyBorder="1" applyAlignment="1">
      <alignment horizontal="center" vertical="center"/>
    </xf>
    <xf numFmtId="40" fontId="9" fillId="0" borderId="33" xfId="1" applyFont="1" applyFill="1" applyBorder="1" applyAlignment="1">
      <alignment horizontal="center" vertical="center"/>
    </xf>
    <xf numFmtId="43" fontId="9" fillId="0" borderId="33" xfId="65" applyNumberFormat="1" applyFont="1" applyFill="1" applyBorder="1" applyAlignment="1">
      <alignment horizontal="center" vertical="center"/>
    </xf>
    <xf numFmtId="38" fontId="25" fillId="0" borderId="48" xfId="1" applyNumberFormat="1" applyFont="1" applyFill="1" applyBorder="1" applyAlignment="1" applyProtection="1">
      <alignment horizontal="left" vertical="center"/>
    </xf>
    <xf numFmtId="38" fontId="25" fillId="0" borderId="49" xfId="1" applyNumberFormat="1" applyFont="1" applyFill="1" applyBorder="1" applyAlignment="1" applyProtection="1">
      <alignment horizontal="left" vertical="center"/>
    </xf>
    <xf numFmtId="40" fontId="25" fillId="0" borderId="43" xfId="1" applyFont="1" applyFill="1" applyBorder="1" applyAlignment="1">
      <alignment horizontal="center" vertical="center"/>
    </xf>
    <xf numFmtId="3" fontId="9" fillId="0" borderId="38" xfId="0" applyNumberFormat="1" applyFont="1" applyBorder="1" applyAlignment="1">
      <alignment horizontal="center" vertical="center"/>
    </xf>
    <xf numFmtId="38" fontId="9" fillId="0" borderId="33" xfId="1" applyNumberFormat="1" applyFont="1" applyFill="1" applyBorder="1" applyAlignment="1" applyProtection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40" fontId="25" fillId="0" borderId="33" xfId="1" applyFont="1" applyFill="1" applyBorder="1" applyAlignment="1">
      <alignment horizontal="right" vertical="center"/>
    </xf>
    <xf numFmtId="43" fontId="25" fillId="0" borderId="33" xfId="1" applyNumberFormat="1" applyFont="1" applyFill="1" applyBorder="1" applyAlignment="1">
      <alignment horizontal="right" vertical="center"/>
    </xf>
    <xf numFmtId="3" fontId="9" fillId="0" borderId="17" xfId="0" applyNumberFormat="1" applyFont="1" applyBorder="1" applyAlignment="1">
      <alignment horizontal="center" vertical="center"/>
    </xf>
    <xf numFmtId="0" fontId="25" fillId="0" borderId="52" xfId="0" applyFont="1" applyBorder="1" applyAlignment="1">
      <alignment horizontal="left" vertical="center"/>
    </xf>
    <xf numFmtId="0" fontId="25" fillId="0" borderId="53" xfId="0" applyFont="1" applyBorder="1" applyAlignment="1">
      <alignment horizontal="left" vertical="center"/>
    </xf>
    <xf numFmtId="38" fontId="25" fillId="0" borderId="54" xfId="1" applyNumberFormat="1" applyFont="1" applyFill="1" applyBorder="1" applyAlignment="1" applyProtection="1">
      <alignment horizontal="center" vertical="center"/>
    </xf>
    <xf numFmtId="40" fontId="25" fillId="0" borderId="54" xfId="1" applyFont="1" applyFill="1" applyBorder="1" applyAlignment="1">
      <alignment horizontal="right" vertical="center"/>
    </xf>
    <xf numFmtId="40" fontId="25" fillId="0" borderId="54" xfId="1" applyFont="1" applyFill="1" applyBorder="1" applyAlignment="1" applyProtection="1">
      <alignment horizontal="right" vertical="center"/>
    </xf>
    <xf numFmtId="43" fontId="25" fillId="0" borderId="54" xfId="1" applyNumberFormat="1" applyFont="1" applyFill="1" applyBorder="1" applyAlignment="1">
      <alignment horizontal="right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40" fontId="25" fillId="0" borderId="33" xfId="1" applyFont="1" applyFill="1" applyBorder="1" applyAlignment="1" applyProtection="1">
      <alignment horizontal="right" vertical="center"/>
    </xf>
    <xf numFmtId="40" fontId="25" fillId="0" borderId="39" xfId="1" applyFont="1" applyFill="1" applyBorder="1" applyAlignment="1">
      <alignment vertical="center"/>
    </xf>
    <xf numFmtId="3" fontId="25" fillId="0" borderId="48" xfId="0" applyNumberFormat="1" applyFont="1" applyBorder="1" applyAlignment="1">
      <alignment horizontal="left" vertical="center"/>
    </xf>
    <xf numFmtId="3" fontId="25" fillId="0" borderId="49" xfId="0" applyNumberFormat="1" applyFont="1" applyBorder="1" applyAlignment="1">
      <alignment horizontal="left" vertical="center"/>
    </xf>
    <xf numFmtId="40" fontId="25" fillId="0" borderId="43" xfId="1" applyFont="1" applyFill="1" applyBorder="1" applyAlignment="1">
      <alignment vertical="center"/>
    </xf>
    <xf numFmtId="40" fontId="25" fillId="0" borderId="0" xfId="1" applyFont="1" applyFill="1" applyBorder="1" applyAlignment="1">
      <alignment horizontal="right" vertical="center" shrinkToFit="1"/>
    </xf>
    <xf numFmtId="40" fontId="25" fillId="0" borderId="0" xfId="1" applyFont="1" applyFill="1" applyBorder="1" applyAlignment="1" applyProtection="1">
      <alignment horizontal="right" vertical="center" shrinkToFit="1"/>
    </xf>
    <xf numFmtId="40" fontId="7" fillId="0" borderId="0" xfId="1" applyFont="1" applyFill="1" applyBorder="1" applyAlignment="1">
      <alignment shrinkToFit="1"/>
    </xf>
    <xf numFmtId="49" fontId="9" fillId="0" borderId="15" xfId="1" applyNumberFormat="1" applyFont="1" applyFill="1" applyBorder="1" applyAlignment="1" applyProtection="1">
      <alignment horizontal="center"/>
    </xf>
    <xf numFmtId="43" fontId="9" fillId="0" borderId="34" xfId="65" applyNumberFormat="1" applyFont="1" applyFill="1" applyBorder="1" applyAlignment="1">
      <alignment horizontal="center" vertical="center"/>
    </xf>
    <xf numFmtId="49" fontId="9" fillId="0" borderId="38" xfId="1" applyNumberFormat="1" applyFont="1" applyFill="1" applyBorder="1" applyAlignment="1" applyProtection="1">
      <alignment horizontal="center"/>
    </xf>
    <xf numFmtId="40" fontId="7" fillId="0" borderId="0" xfId="1" applyFont="1" applyFill="1"/>
    <xf numFmtId="43" fontId="25" fillId="0" borderId="34" xfId="0" applyNumberFormat="1" applyFont="1" applyBorder="1" applyAlignment="1">
      <alignment horizontal="right" vertical="center"/>
    </xf>
    <xf numFmtId="43" fontId="25" fillId="0" borderId="52" xfId="0" applyNumberFormat="1" applyFont="1" applyBorder="1" applyAlignment="1">
      <alignment horizontal="right" vertical="center"/>
    </xf>
    <xf numFmtId="49" fontId="9" fillId="0" borderId="17" xfId="1" applyNumberFormat="1" applyFont="1" applyFill="1" applyBorder="1" applyAlignment="1" applyProtection="1">
      <alignment horizontal="center"/>
    </xf>
    <xf numFmtId="43" fontId="25" fillId="0" borderId="43" xfId="65" applyNumberFormat="1" applyFont="1" applyFill="1" applyBorder="1" applyAlignment="1">
      <alignment horizontal="center" vertical="center"/>
    </xf>
    <xf numFmtId="2" fontId="25" fillId="0" borderId="33" xfId="0" applyNumberFormat="1" applyFont="1" applyBorder="1" applyAlignment="1" applyProtection="1">
      <alignment horizontal="center" vertical="center"/>
      <protection locked="0"/>
    </xf>
    <xf numFmtId="40" fontId="25" fillId="0" borderId="33" xfId="1" applyFont="1" applyFill="1" applyBorder="1" applyAlignment="1">
      <alignment vertical="center"/>
    </xf>
    <xf numFmtId="43" fontId="25" fillId="0" borderId="33" xfId="1" applyNumberFormat="1" applyFont="1" applyFill="1" applyBorder="1" applyAlignment="1">
      <alignment vertical="center"/>
    </xf>
    <xf numFmtId="2" fontId="25" fillId="0" borderId="38" xfId="0" applyNumberFormat="1" applyFont="1" applyBorder="1" applyAlignment="1" applyProtection="1">
      <alignment horizontal="center" vertical="center"/>
      <protection locked="0"/>
    </xf>
    <xf numFmtId="40" fontId="25" fillId="0" borderId="38" xfId="1" applyFont="1" applyFill="1" applyBorder="1" applyAlignment="1">
      <alignment horizontal="center" vertical="center"/>
    </xf>
    <xf numFmtId="40" fontId="25" fillId="0" borderId="38" xfId="1" applyFont="1" applyFill="1" applyBorder="1" applyAlignment="1">
      <alignment horizontal="right" vertical="center"/>
    </xf>
    <xf numFmtId="43" fontId="25" fillId="0" borderId="38" xfId="1" applyNumberFormat="1" applyFont="1" applyFill="1" applyBorder="1" applyAlignment="1">
      <alignment horizontal="right" vertical="center"/>
    </xf>
    <xf numFmtId="3" fontId="26" fillId="0" borderId="34" xfId="0" applyNumberFormat="1" applyFont="1" applyBorder="1" applyAlignment="1">
      <alignment horizontal="left" vertical="center"/>
    </xf>
    <xf numFmtId="0" fontId="25" fillId="0" borderId="35" xfId="0" applyFont="1" applyBorder="1" applyAlignment="1">
      <alignment horizontal="center"/>
    </xf>
    <xf numFmtId="3" fontId="25" fillId="0" borderId="33" xfId="0" applyNumberFormat="1" applyFont="1" applyBorder="1" applyAlignment="1">
      <alignment vertical="center"/>
    </xf>
    <xf numFmtId="38" fontId="9" fillId="0" borderId="36" xfId="1" applyNumberFormat="1" applyFont="1" applyFill="1" applyBorder="1" applyAlignment="1" applyProtection="1">
      <alignment horizontal="left" vertical="center"/>
    </xf>
    <xf numFmtId="38" fontId="9" fillId="0" borderId="37" xfId="1" applyNumberFormat="1" applyFont="1" applyFill="1" applyBorder="1" applyAlignment="1" applyProtection="1">
      <alignment horizontal="left" vertical="center"/>
    </xf>
    <xf numFmtId="38" fontId="25" fillId="0" borderId="15" xfId="1" applyNumberFormat="1" applyFont="1" applyFill="1" applyBorder="1" applyAlignment="1" applyProtection="1">
      <alignment horizontal="center" vertical="center"/>
    </xf>
    <xf numFmtId="43" fontId="25" fillId="0" borderId="34" xfId="0" applyNumberFormat="1" applyFont="1" applyBorder="1" applyAlignment="1">
      <alignment vertical="center"/>
    </xf>
    <xf numFmtId="43" fontId="25" fillId="0" borderId="39" xfId="65" applyNumberFormat="1" applyFont="1" applyFill="1" applyBorder="1" applyAlignment="1">
      <alignment horizontal="right" vertical="center"/>
    </xf>
    <xf numFmtId="43" fontId="25" fillId="0" borderId="38" xfId="65" applyNumberFormat="1" applyFont="1" applyFill="1" applyBorder="1" applyAlignment="1">
      <alignment horizontal="right" vertical="center"/>
    </xf>
    <xf numFmtId="43" fontId="25" fillId="0" borderId="7" xfId="0" applyNumberFormat="1" applyFont="1" applyBorder="1" applyAlignment="1">
      <alignment horizontal="right" vertical="center"/>
    </xf>
    <xf numFmtId="38" fontId="25" fillId="0" borderId="38" xfId="1" applyNumberFormat="1" applyFont="1" applyFill="1" applyBorder="1" applyAlignment="1" applyProtection="1">
      <alignment horizontal="center" vertical="center"/>
    </xf>
    <xf numFmtId="3" fontId="25" fillId="0" borderId="15" xfId="0" applyNumberFormat="1" applyFont="1" applyBorder="1" applyAlignment="1">
      <alignment vertical="center"/>
    </xf>
    <xf numFmtId="49" fontId="9" fillId="0" borderId="33" xfId="0" applyNumberFormat="1" applyFont="1" applyBorder="1" applyAlignment="1">
      <alignment horizontal="center" vertical="center"/>
    </xf>
    <xf numFmtId="2" fontId="25" fillId="0" borderId="15" xfId="0" applyNumberFormat="1" applyFont="1" applyBorder="1"/>
    <xf numFmtId="38" fontId="9" fillId="0" borderId="39" xfId="1" applyNumberFormat="1" applyFont="1" applyFill="1" applyBorder="1" applyAlignment="1" applyProtection="1">
      <alignment horizontal="center"/>
    </xf>
    <xf numFmtId="38" fontId="9" fillId="0" borderId="39" xfId="1" applyNumberFormat="1" applyFont="1" applyFill="1" applyBorder="1"/>
    <xf numFmtId="38" fontId="9" fillId="0" borderId="39" xfId="1" applyNumberFormat="1" applyFont="1" applyFill="1" applyBorder="1" applyAlignment="1" applyProtection="1">
      <alignment horizontal="left"/>
    </xf>
    <xf numFmtId="40" fontId="9" fillId="0" borderId="39" xfId="1" applyFont="1" applyFill="1" applyBorder="1" applyAlignment="1" applyProtection="1">
      <alignment horizontal="left"/>
    </xf>
    <xf numFmtId="38" fontId="9" fillId="0" borderId="39" xfId="1" applyNumberFormat="1" applyFont="1" applyFill="1" applyBorder="1" applyProtection="1"/>
    <xf numFmtId="40" fontId="25" fillId="0" borderId="39" xfId="1" applyFont="1" applyFill="1" applyBorder="1" applyAlignment="1" applyProtection="1">
      <alignment horizontal="center" vertical="center"/>
    </xf>
    <xf numFmtId="38" fontId="9" fillId="0" borderId="15" xfId="1" applyNumberFormat="1" applyFont="1" applyFill="1" applyBorder="1" applyAlignment="1" applyProtection="1">
      <alignment horizontal="center"/>
    </xf>
    <xf numFmtId="38" fontId="9" fillId="0" borderId="33" xfId="1" applyNumberFormat="1" applyFont="1" applyFill="1" applyBorder="1" applyAlignment="1" applyProtection="1">
      <alignment horizontal="center"/>
    </xf>
    <xf numFmtId="49" fontId="9" fillId="0" borderId="15" xfId="0" applyNumberFormat="1" applyFont="1" applyBorder="1" applyAlignment="1">
      <alignment horizontal="center" vertical="center"/>
    </xf>
    <xf numFmtId="38" fontId="25" fillId="0" borderId="34" xfId="1" applyNumberFormat="1" applyFont="1" applyFill="1" applyBorder="1" applyAlignment="1" applyProtection="1">
      <alignment horizontal="left" vertical="center"/>
    </xf>
    <xf numFmtId="38" fontId="25" fillId="0" borderId="35" xfId="1" applyNumberFormat="1" applyFont="1" applyFill="1" applyBorder="1" applyAlignment="1" applyProtection="1">
      <alignment horizontal="left" vertical="center"/>
    </xf>
    <xf numFmtId="38" fontId="9" fillId="0" borderId="54" xfId="1" applyNumberFormat="1" applyFont="1" applyFill="1" applyBorder="1" applyAlignment="1" applyProtection="1">
      <alignment horizontal="center"/>
    </xf>
    <xf numFmtId="38" fontId="25" fillId="0" borderId="52" xfId="1" applyNumberFormat="1" applyFont="1" applyFill="1" applyBorder="1" applyAlignment="1" applyProtection="1">
      <alignment horizontal="left" vertical="center"/>
    </xf>
    <xf numFmtId="38" fontId="25" fillId="0" borderId="53" xfId="1" applyNumberFormat="1" applyFont="1" applyFill="1" applyBorder="1" applyAlignment="1" applyProtection="1">
      <alignment horizontal="left" vertical="center"/>
    </xf>
    <xf numFmtId="43" fontId="25" fillId="0" borderId="33" xfId="65" applyNumberFormat="1" applyFont="1" applyFill="1" applyBorder="1" applyAlignment="1">
      <alignment horizontal="center" vertical="center"/>
    </xf>
    <xf numFmtId="49" fontId="9" fillId="0" borderId="54" xfId="0" applyNumberFormat="1" applyFont="1" applyBorder="1" applyAlignment="1">
      <alignment horizontal="center" vertical="center"/>
    </xf>
    <xf numFmtId="49" fontId="25" fillId="0" borderId="39" xfId="1" applyNumberFormat="1" applyFont="1" applyFill="1" applyBorder="1" applyAlignment="1" applyProtection="1">
      <alignment horizontal="center"/>
    </xf>
    <xf numFmtId="2" fontId="25" fillId="0" borderId="54" xfId="0" applyNumberFormat="1" applyFont="1" applyBorder="1" applyAlignment="1" applyProtection="1">
      <alignment horizontal="center" vertical="center"/>
      <protection locked="0"/>
    </xf>
    <xf numFmtId="0" fontId="25" fillId="0" borderId="36" xfId="75" applyFont="1" applyBorder="1"/>
    <xf numFmtId="43" fontId="25" fillId="0" borderId="39" xfId="72" applyFont="1" applyFill="1" applyBorder="1" applyAlignment="1">
      <alignment horizontal="center"/>
    </xf>
    <xf numFmtId="0" fontId="25" fillId="0" borderId="36" xfId="75" applyFont="1" applyBorder="1" applyAlignment="1">
      <alignment horizontal="left" indent="1"/>
    </xf>
    <xf numFmtId="43" fontId="25" fillId="0" borderId="43" xfId="72" applyFont="1" applyFill="1" applyBorder="1" applyAlignment="1">
      <alignment horizontal="center"/>
    </xf>
    <xf numFmtId="40" fontId="25" fillId="0" borderId="43" xfId="1" applyFont="1" applyFill="1" applyBorder="1"/>
    <xf numFmtId="43" fontId="25" fillId="0" borderId="43" xfId="1" applyNumberFormat="1" applyFont="1" applyFill="1" applyBorder="1" applyAlignment="1">
      <alignment vertical="center"/>
    </xf>
    <xf numFmtId="49" fontId="25" fillId="0" borderId="54" xfId="1" applyNumberFormat="1" applyFont="1" applyFill="1" applyBorder="1" applyAlignment="1" applyProtection="1">
      <alignment horizontal="center"/>
    </xf>
    <xf numFmtId="49" fontId="25" fillId="0" borderId="15" xfId="1" applyNumberFormat="1" applyFont="1" applyFill="1" applyBorder="1" applyAlignment="1" applyProtection="1">
      <alignment horizontal="center"/>
    </xf>
    <xf numFmtId="49" fontId="25" fillId="0" borderId="33" xfId="1" applyNumberFormat="1" applyFont="1" applyFill="1" applyBorder="1" applyAlignment="1" applyProtection="1">
      <alignment horizontal="center"/>
    </xf>
    <xf numFmtId="43" fontId="25" fillId="0" borderId="39" xfId="72" applyFont="1" applyFill="1" applyBorder="1"/>
    <xf numFmtId="43" fontId="25" fillId="0" borderId="43" xfId="72" applyFont="1" applyFill="1" applyBorder="1"/>
    <xf numFmtId="43" fontId="25" fillId="0" borderId="48" xfId="0" applyNumberFormat="1" applyFont="1" applyBorder="1" applyAlignment="1">
      <alignment vertical="center"/>
    </xf>
    <xf numFmtId="0" fontId="25" fillId="0" borderId="34" xfId="75" applyFont="1" applyBorder="1" applyAlignment="1">
      <alignment horizontal="left" indent="1"/>
    </xf>
    <xf numFmtId="43" fontId="25" fillId="0" borderId="33" xfId="72" applyFont="1" applyFill="1" applyBorder="1" applyAlignment="1">
      <alignment horizontal="center"/>
    </xf>
    <xf numFmtId="40" fontId="25" fillId="0" borderId="33" xfId="1" applyFont="1" applyFill="1" applyBorder="1"/>
    <xf numFmtId="0" fontId="25" fillId="0" borderId="52" xfId="75" applyFont="1" applyBorder="1"/>
    <xf numFmtId="43" fontId="25" fillId="0" borderId="54" xfId="72" applyFont="1" applyFill="1" applyBorder="1" applyAlignment="1">
      <alignment horizontal="center"/>
    </xf>
    <xf numFmtId="40" fontId="25" fillId="0" borderId="54" xfId="1" applyFont="1" applyFill="1" applyBorder="1"/>
    <xf numFmtId="43" fontId="25" fillId="0" borderId="54" xfId="1" applyNumberFormat="1" applyFont="1" applyFill="1" applyBorder="1" applyAlignment="1">
      <alignment vertical="center"/>
    </xf>
    <xf numFmtId="0" fontId="25" fillId="0" borderId="7" xfId="75" applyFont="1" applyBorder="1"/>
    <xf numFmtId="43" fontId="25" fillId="0" borderId="38" xfId="72" applyFont="1" applyFill="1" applyBorder="1" applyAlignment="1">
      <alignment horizontal="center"/>
    </xf>
    <xf numFmtId="40" fontId="25" fillId="0" borderId="38" xfId="1" applyFont="1" applyFill="1" applyBorder="1"/>
    <xf numFmtId="40" fontId="9" fillId="0" borderId="33" xfId="1" applyFont="1" applyFill="1" applyBorder="1" applyAlignment="1">
      <alignment vertical="center"/>
    </xf>
    <xf numFmtId="0" fontId="25" fillId="0" borderId="36" xfId="0" applyFont="1" applyBorder="1" applyAlignment="1">
      <alignment horizontal="left" vertical="center" wrapText="1"/>
    </xf>
    <xf numFmtId="0" fontId="25" fillId="0" borderId="37" xfId="0" applyFont="1" applyBorder="1" applyAlignment="1">
      <alignment horizontal="left" vertical="center" wrapText="1"/>
    </xf>
    <xf numFmtId="38" fontId="9" fillId="0" borderId="38" xfId="1" applyNumberFormat="1" applyFont="1" applyFill="1" applyBorder="1" applyAlignment="1" applyProtection="1">
      <alignment horizontal="center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40" fontId="25" fillId="0" borderId="38" xfId="1" applyFont="1" applyFill="1" applyBorder="1" applyAlignment="1">
      <alignment vertical="center"/>
    </xf>
    <xf numFmtId="43" fontId="25" fillId="0" borderId="38" xfId="1" applyNumberFormat="1" applyFont="1" applyFill="1" applyBorder="1" applyAlignment="1">
      <alignment vertical="center"/>
    </xf>
    <xf numFmtId="40" fontId="9" fillId="0" borderId="15" xfId="1" applyFont="1" applyFill="1" applyBorder="1" applyAlignment="1">
      <alignment vertical="center"/>
    </xf>
    <xf numFmtId="49" fontId="25" fillId="0" borderId="39" xfId="0" applyNumberFormat="1" applyFont="1" applyBorder="1" applyAlignment="1">
      <alignment horizontal="center" vertical="center"/>
    </xf>
    <xf numFmtId="43" fontId="25" fillId="0" borderId="33" xfId="72" applyFont="1" applyFill="1" applyBorder="1"/>
    <xf numFmtId="43" fontId="25" fillId="0" borderId="54" xfId="72" applyFont="1" applyFill="1" applyBorder="1"/>
    <xf numFmtId="43" fontId="25" fillId="0" borderId="52" xfId="0" applyNumberFormat="1" applyFont="1" applyBorder="1" applyAlignment="1">
      <alignment vertical="center"/>
    </xf>
    <xf numFmtId="43" fontId="25" fillId="0" borderId="38" xfId="72" applyFont="1" applyFill="1" applyBorder="1"/>
    <xf numFmtId="49" fontId="9" fillId="0" borderId="33" xfId="1" applyNumberFormat="1" applyFont="1" applyFill="1" applyBorder="1" applyAlignment="1" applyProtection="1">
      <alignment horizontal="center"/>
    </xf>
    <xf numFmtId="43" fontId="25" fillId="0" borderId="7" xfId="0" applyNumberFormat="1" applyFont="1" applyBorder="1" applyAlignment="1">
      <alignment vertical="center"/>
    </xf>
    <xf numFmtId="38" fontId="9" fillId="0" borderId="17" xfId="1" applyNumberFormat="1" applyFont="1" applyFill="1" applyBorder="1" applyAlignment="1" applyProtection="1">
      <alignment horizontal="center"/>
    </xf>
    <xf numFmtId="40" fontId="25" fillId="0" borderId="54" xfId="1" applyFont="1" applyFill="1" applyBorder="1" applyAlignment="1">
      <alignment vertical="center"/>
    </xf>
    <xf numFmtId="0" fontId="25" fillId="0" borderId="36" xfId="0" applyFont="1" applyBorder="1" applyAlignment="1">
      <alignment vertical="center"/>
    </xf>
    <xf numFmtId="0" fontId="25" fillId="0" borderId="37" xfId="0" applyFont="1" applyBorder="1" applyAlignment="1">
      <alignment vertical="center"/>
    </xf>
    <xf numFmtId="38" fontId="25" fillId="0" borderId="33" xfId="1" applyNumberFormat="1" applyFont="1" applyFill="1" applyBorder="1" applyAlignment="1" applyProtection="1">
      <alignment horizontal="center"/>
    </xf>
    <xf numFmtId="38" fontId="25" fillId="0" borderId="33" xfId="1" applyNumberFormat="1" applyFont="1" applyFill="1" applyBorder="1" applyProtection="1"/>
    <xf numFmtId="40" fontId="25" fillId="0" borderId="33" xfId="1" applyFont="1" applyFill="1" applyBorder="1" applyProtection="1"/>
    <xf numFmtId="40" fontId="25" fillId="0" borderId="34" xfId="1" applyFont="1" applyFill="1" applyBorder="1" applyAlignment="1">
      <alignment horizontal="right" vertical="center"/>
    </xf>
    <xf numFmtId="38" fontId="25" fillId="0" borderId="37" xfId="1" applyNumberFormat="1" applyFont="1" applyFill="1" applyBorder="1" applyAlignment="1" applyProtection="1">
      <alignment horizontal="left"/>
    </xf>
    <xf numFmtId="200" fontId="25" fillId="0" borderId="33" xfId="65" applyNumberFormat="1" applyFont="1" applyFill="1" applyBorder="1" applyAlignment="1">
      <alignment horizontal="center" vertical="center"/>
    </xf>
    <xf numFmtId="40" fontId="25" fillId="0" borderId="34" xfId="1" applyFont="1" applyFill="1" applyBorder="1" applyAlignment="1">
      <alignment horizontal="center" vertical="center"/>
    </xf>
    <xf numFmtId="0" fontId="25" fillId="0" borderId="35" xfId="0" applyFont="1" applyBorder="1" applyAlignment="1">
      <alignment horizontal="centerContinuous"/>
    </xf>
    <xf numFmtId="38" fontId="9" fillId="0" borderId="39" xfId="1" applyNumberFormat="1" applyFont="1" applyFill="1" applyBorder="1" applyAlignment="1">
      <alignment vertical="center"/>
    </xf>
    <xf numFmtId="40" fontId="9" fillId="0" borderId="39" xfId="1" applyFont="1" applyFill="1" applyBorder="1" applyAlignment="1" applyProtection="1">
      <alignment vertical="center"/>
    </xf>
    <xf numFmtId="40" fontId="9" fillId="0" borderId="39" xfId="1" applyFont="1" applyFill="1" applyBorder="1" applyAlignment="1" applyProtection="1">
      <alignment horizontal="left" vertical="center"/>
    </xf>
    <xf numFmtId="38" fontId="9" fillId="0" borderId="39" xfId="1" applyNumberFormat="1" applyFont="1" applyFill="1" applyBorder="1" applyAlignment="1" applyProtection="1">
      <alignment vertical="center"/>
    </xf>
    <xf numFmtId="0" fontId="9" fillId="0" borderId="36" xfId="75" applyFont="1" applyBorder="1" applyAlignment="1">
      <alignment horizontal="left" vertical="center"/>
    </xf>
    <xf numFmtId="0" fontId="9" fillId="0" borderId="40" xfId="75" applyFont="1" applyBorder="1" applyAlignment="1">
      <alignment horizontal="left" vertical="center"/>
    </xf>
    <xf numFmtId="40" fontId="25" fillId="0" borderId="41" xfId="1" applyFont="1" applyFill="1" applyBorder="1" applyAlignment="1" applyProtection="1">
      <alignment vertical="center" wrapText="1"/>
    </xf>
    <xf numFmtId="40" fontId="25" fillId="0" borderId="41" xfId="1" applyFont="1" applyFill="1" applyBorder="1" applyAlignment="1" applyProtection="1">
      <alignment horizontal="right" vertical="center" wrapText="1"/>
    </xf>
    <xf numFmtId="40" fontId="9" fillId="0" borderId="39" xfId="1" applyFont="1" applyFill="1" applyBorder="1" applyAlignment="1">
      <alignment horizontal="right" vertical="center"/>
    </xf>
    <xf numFmtId="3" fontId="25" fillId="0" borderId="51" xfId="0" applyNumberFormat="1" applyFont="1" applyBorder="1" applyAlignment="1">
      <alignment vertical="center"/>
    </xf>
    <xf numFmtId="43" fontId="25" fillId="0" borderId="51" xfId="65" applyNumberFormat="1" applyFont="1" applyFill="1" applyBorder="1" applyAlignment="1">
      <alignment horizontal="center" vertical="center"/>
    </xf>
    <xf numFmtId="196" fontId="25" fillId="0" borderId="41" xfId="73" applyFont="1" applyFill="1" applyBorder="1" applyAlignment="1" applyProtection="1">
      <alignment vertical="center" wrapText="1"/>
    </xf>
    <xf numFmtId="40" fontId="25" fillId="0" borderId="41" xfId="1" applyFont="1" applyFill="1" applyBorder="1" applyAlignment="1" applyProtection="1">
      <alignment horizontal="right" vertical="center"/>
    </xf>
    <xf numFmtId="40" fontId="25" fillId="0" borderId="42" xfId="1" applyFont="1" applyFill="1" applyBorder="1" applyAlignment="1" applyProtection="1">
      <alignment horizontal="right" vertical="center" wrapText="1"/>
    </xf>
    <xf numFmtId="196" fontId="25" fillId="0" borderId="55" xfId="73" applyFont="1" applyFill="1" applyBorder="1" applyAlignment="1" applyProtection="1">
      <alignment horizontal="center" vertical="center" wrapText="1"/>
    </xf>
    <xf numFmtId="40" fontId="25" fillId="0" borderId="39" xfId="1" applyFont="1" applyFill="1" applyBorder="1" applyAlignment="1" applyProtection="1">
      <alignment vertical="center" wrapText="1"/>
    </xf>
    <xf numFmtId="0" fontId="9" fillId="0" borderId="40" xfId="75" applyFont="1" applyBorder="1" applyAlignment="1">
      <alignment horizontal="left" vertical="center" wrapText="1"/>
    </xf>
    <xf numFmtId="40" fontId="25" fillId="0" borderId="37" xfId="1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196" fontId="25" fillId="0" borderId="40" xfId="73" applyFont="1" applyFill="1" applyBorder="1" applyAlignment="1" applyProtection="1">
      <alignment horizontal="left" vertical="center"/>
    </xf>
    <xf numFmtId="0" fontId="25" fillId="0" borderId="36" xfId="75" applyFont="1" applyBorder="1" applyAlignment="1">
      <alignment horizontal="left" vertical="center"/>
    </xf>
    <xf numFmtId="0" fontId="9" fillId="0" borderId="42" xfId="75" applyFont="1" applyBorder="1" applyAlignment="1">
      <alignment vertical="center" wrapText="1"/>
    </xf>
    <xf numFmtId="0" fontId="25" fillId="0" borderId="56" xfId="75" applyFont="1" applyBorder="1" applyAlignment="1">
      <alignment vertical="center" wrapText="1"/>
    </xf>
    <xf numFmtId="196" fontId="25" fillId="0" borderId="57" xfId="73" applyFont="1" applyFill="1" applyBorder="1" applyAlignment="1" applyProtection="1">
      <alignment horizontal="center" vertical="center" wrapText="1"/>
    </xf>
    <xf numFmtId="40" fontId="25" fillId="0" borderId="57" xfId="1" applyFont="1" applyFill="1" applyBorder="1" applyAlignment="1" applyProtection="1">
      <alignment vertical="center" wrapText="1"/>
    </xf>
    <xf numFmtId="40" fontId="25" fillId="0" borderId="57" xfId="1" applyFont="1" applyFill="1" applyBorder="1" applyAlignment="1" applyProtection="1">
      <alignment horizontal="right" vertical="center" wrapText="1"/>
    </xf>
    <xf numFmtId="0" fontId="25" fillId="0" borderId="58" xfId="75" applyFont="1" applyBorder="1" applyAlignment="1">
      <alignment vertical="center" wrapText="1"/>
    </xf>
    <xf numFmtId="196" fontId="25" fillId="0" borderId="59" xfId="73" applyFont="1" applyFill="1" applyBorder="1" applyAlignment="1" applyProtection="1">
      <alignment horizontal="center" vertical="center" wrapText="1"/>
    </xf>
    <xf numFmtId="40" fontId="25" fillId="0" borderId="59" xfId="1" applyFont="1" applyFill="1" applyBorder="1" applyAlignment="1" applyProtection="1">
      <alignment vertical="center" wrapText="1"/>
    </xf>
    <xf numFmtId="40" fontId="25" fillId="0" borderId="59" xfId="1" applyFont="1" applyFill="1" applyBorder="1" applyAlignment="1" applyProtection="1">
      <alignment horizontal="right" vertical="center" wrapText="1"/>
    </xf>
    <xf numFmtId="0" fontId="25" fillId="0" borderId="40" xfId="75" applyFont="1" applyBorder="1" applyAlignment="1">
      <alignment vertical="center" wrapText="1"/>
    </xf>
    <xf numFmtId="43" fontId="28" fillId="0" borderId="0" xfId="0" applyNumberFormat="1" applyFont="1"/>
    <xf numFmtId="196" fontId="25" fillId="0" borderId="42" xfId="73" applyFont="1" applyFill="1" applyBorder="1" applyAlignment="1" applyProtection="1">
      <alignment vertical="center" wrapText="1"/>
    </xf>
    <xf numFmtId="196" fontId="25" fillId="0" borderId="57" xfId="73" applyFont="1" applyFill="1" applyBorder="1" applyAlignment="1" applyProtection="1">
      <alignment vertical="center" wrapText="1"/>
    </xf>
    <xf numFmtId="196" fontId="25" fillId="0" borderId="59" xfId="73" applyFont="1" applyFill="1" applyBorder="1" applyAlignment="1" applyProtection="1">
      <alignment vertical="center" wrapText="1"/>
    </xf>
    <xf numFmtId="0" fontId="25" fillId="0" borderId="42" xfId="75" applyFont="1" applyBorder="1" applyAlignment="1">
      <alignment vertical="center" wrapText="1"/>
    </xf>
    <xf numFmtId="0" fontId="9" fillId="0" borderId="34" xfId="75" applyFont="1" applyBorder="1" applyAlignment="1">
      <alignment horizontal="left" vertical="center"/>
    </xf>
    <xf numFmtId="0" fontId="9" fillId="0" borderId="58" xfId="75" applyFont="1" applyBorder="1" applyAlignment="1">
      <alignment horizontal="left" vertical="center"/>
    </xf>
    <xf numFmtId="38" fontId="25" fillId="0" borderId="33" xfId="1" applyNumberFormat="1" applyFont="1" applyFill="1" applyBorder="1" applyAlignment="1">
      <alignment horizontal="center" vertical="center"/>
    </xf>
    <xf numFmtId="0" fontId="25" fillId="0" borderId="42" xfId="75" applyFont="1" applyBorder="1" applyAlignment="1">
      <alignment vertical="center"/>
    </xf>
    <xf numFmtId="38" fontId="25" fillId="0" borderId="54" xfId="1" applyNumberFormat="1" applyFont="1" applyFill="1" applyBorder="1" applyAlignment="1" applyProtection="1">
      <alignment horizontal="center"/>
    </xf>
    <xf numFmtId="0" fontId="25" fillId="0" borderId="56" xfId="75" applyFont="1" applyBorder="1" applyAlignment="1">
      <alignment vertical="center"/>
    </xf>
    <xf numFmtId="0" fontId="25" fillId="0" borderId="58" xfId="75" applyFont="1" applyBorder="1" applyAlignment="1">
      <alignment vertical="center"/>
    </xf>
    <xf numFmtId="0" fontId="25" fillId="0" borderId="40" xfId="75" applyFont="1" applyBorder="1" applyAlignment="1">
      <alignment vertical="center"/>
    </xf>
    <xf numFmtId="196" fontId="25" fillId="0" borderId="41" xfId="68" applyFont="1" applyFill="1" applyBorder="1" applyAlignment="1" applyProtection="1">
      <alignment horizontal="right" vertical="center" wrapText="1"/>
    </xf>
    <xf numFmtId="49" fontId="9" fillId="0" borderId="54" xfId="1" applyNumberFormat="1" applyFont="1" applyFill="1" applyBorder="1" applyAlignment="1" applyProtection="1">
      <alignment horizontal="center"/>
    </xf>
    <xf numFmtId="0" fontId="25" fillId="0" borderId="51" xfId="75" applyFont="1" applyBorder="1" applyAlignment="1">
      <alignment vertical="center" wrapText="1"/>
    </xf>
    <xf numFmtId="3" fontId="9" fillId="0" borderId="54" xfId="0" applyNumberFormat="1" applyFont="1" applyBorder="1" applyAlignment="1">
      <alignment horizontal="center" vertical="center"/>
    </xf>
    <xf numFmtId="0" fontId="9" fillId="0" borderId="52" xfId="75" applyFont="1" applyBorder="1" applyAlignment="1">
      <alignment horizontal="left" vertical="center"/>
    </xf>
    <xf numFmtId="0" fontId="9" fillId="0" borderId="56" xfId="75" applyFont="1" applyBorder="1" applyAlignment="1">
      <alignment horizontal="left" vertical="center" wrapText="1"/>
    </xf>
    <xf numFmtId="38" fontId="25" fillId="0" borderId="54" xfId="1" applyNumberFormat="1" applyFont="1" applyFill="1" applyBorder="1" applyAlignment="1">
      <alignment horizontal="center" vertical="center"/>
    </xf>
    <xf numFmtId="0" fontId="25" fillId="0" borderId="58" xfId="75" applyFont="1" applyBorder="1" applyAlignment="1">
      <alignment horizontal="left" vertical="center" wrapText="1"/>
    </xf>
    <xf numFmtId="187" fontId="25" fillId="0" borderId="41" xfId="1" applyNumberFormat="1" applyFont="1" applyFill="1" applyBorder="1" applyAlignment="1" applyProtection="1">
      <alignment horizontal="right" vertical="center" wrapText="1"/>
    </xf>
    <xf numFmtId="196" fontId="25" fillId="0" borderId="59" xfId="73" applyFont="1" applyFill="1" applyBorder="1" applyAlignment="1" applyProtection="1">
      <alignment horizontal="right" vertical="center" wrapText="1"/>
    </xf>
    <xf numFmtId="49" fontId="9" fillId="0" borderId="43" xfId="0" applyNumberFormat="1" applyFont="1" applyBorder="1" applyAlignment="1">
      <alignment horizontal="center" vertical="center"/>
    </xf>
    <xf numFmtId="0" fontId="9" fillId="0" borderId="53" xfId="0" applyFont="1" applyBorder="1"/>
    <xf numFmtId="0" fontId="25" fillId="0" borderId="56" xfId="75" applyFont="1" applyBorder="1" applyAlignment="1">
      <alignment horizontal="left" vertical="center"/>
    </xf>
    <xf numFmtId="0" fontId="9" fillId="0" borderId="33" xfId="0" applyFont="1" applyBorder="1"/>
    <xf numFmtId="0" fontId="25" fillId="0" borderId="58" xfId="75" applyFont="1" applyBorder="1" applyAlignment="1">
      <alignment horizontal="left" vertical="center"/>
    </xf>
    <xf numFmtId="0" fontId="25" fillId="0" borderId="40" xfId="0" applyFont="1" applyBorder="1" applyAlignment="1">
      <alignment horizontal="left" vertical="center" wrapText="1"/>
    </xf>
    <xf numFmtId="196" fontId="25" fillId="0" borderId="41" xfId="25" applyFont="1" applyFill="1" applyBorder="1" applyAlignment="1" applyProtection="1">
      <alignment horizontal="center" vertical="center" wrapText="1"/>
    </xf>
    <xf numFmtId="196" fontId="25" fillId="0" borderId="57" xfId="68" applyFont="1" applyFill="1" applyBorder="1" applyAlignment="1" applyProtection="1">
      <alignment horizontal="right" vertical="center" wrapText="1"/>
    </xf>
    <xf numFmtId="49" fontId="9" fillId="0" borderId="54" xfId="0" applyNumberFormat="1" applyFont="1" applyBorder="1" applyAlignment="1">
      <alignment horizontal="center"/>
    </xf>
    <xf numFmtId="196" fontId="25" fillId="0" borderId="59" xfId="68" applyFont="1" applyFill="1" applyBorder="1" applyAlignment="1" applyProtection="1">
      <alignment horizontal="right" vertical="center" wrapText="1"/>
    </xf>
    <xf numFmtId="43" fontId="7" fillId="0" borderId="0" xfId="0" applyNumberFormat="1" applyFont="1"/>
    <xf numFmtId="196" fontId="25" fillId="0" borderId="41" xfId="25" applyFont="1" applyFill="1" applyBorder="1" applyAlignment="1" applyProtection="1">
      <alignment horizontal="right" vertical="center" wrapText="1"/>
    </xf>
    <xf numFmtId="196" fontId="25" fillId="0" borderId="60" xfId="25" applyFont="1" applyFill="1" applyBorder="1" applyAlignment="1" applyProtection="1">
      <alignment horizontal="right" vertical="center" wrapText="1"/>
    </xf>
    <xf numFmtId="0" fontId="9" fillId="0" borderId="38" xfId="0" applyFont="1" applyBorder="1"/>
    <xf numFmtId="0" fontId="9" fillId="0" borderId="54" xfId="0" applyFont="1" applyBorder="1"/>
    <xf numFmtId="40" fontId="25" fillId="0" borderId="41" xfId="1" applyFont="1" applyFill="1" applyBorder="1" applyAlignment="1">
      <alignment vertical="center"/>
    </xf>
    <xf numFmtId="40" fontId="25" fillId="0" borderId="55" xfId="1" applyFont="1" applyFill="1" applyBorder="1" applyAlignment="1">
      <alignment vertical="center"/>
    </xf>
    <xf numFmtId="40" fontId="25" fillId="0" borderId="55" xfId="1" applyFont="1" applyFill="1" applyBorder="1" applyAlignment="1" applyProtection="1">
      <alignment horizontal="right" vertical="center" wrapText="1"/>
    </xf>
    <xf numFmtId="0" fontId="9" fillId="0" borderId="15" xfId="0" applyFont="1" applyBorder="1"/>
    <xf numFmtId="0" fontId="9" fillId="0" borderId="12" xfId="0" applyFont="1" applyBorder="1"/>
    <xf numFmtId="0" fontId="25" fillId="0" borderId="61" xfId="75" applyFont="1" applyBorder="1" applyAlignment="1">
      <alignment horizontal="left" vertical="center"/>
    </xf>
    <xf numFmtId="196" fontId="25" fillId="0" borderId="43" xfId="73" applyFont="1" applyFill="1" applyBorder="1" applyAlignment="1" applyProtection="1">
      <alignment horizontal="center" vertical="center" wrapText="1"/>
    </xf>
    <xf numFmtId="40" fontId="25" fillId="0" borderId="43" xfId="1" applyFont="1" applyFill="1" applyBorder="1" applyAlignment="1" applyProtection="1">
      <alignment vertical="center" wrapText="1"/>
    </xf>
    <xf numFmtId="40" fontId="25" fillId="0" borderId="61" xfId="1" applyFont="1" applyFill="1" applyBorder="1" applyAlignment="1" applyProtection="1">
      <alignment horizontal="right" vertical="center" wrapText="1"/>
    </xf>
    <xf numFmtId="40" fontId="9" fillId="0" borderId="22" xfId="1" applyFont="1" applyFill="1" applyBorder="1" applyAlignment="1">
      <alignment vertical="center"/>
    </xf>
    <xf numFmtId="0" fontId="25" fillId="0" borderId="33" xfId="0" applyFont="1" applyBorder="1" applyAlignment="1">
      <alignment horizontal="center" vertical="center"/>
    </xf>
    <xf numFmtId="3" fontId="9" fillId="0" borderId="51" xfId="0" applyNumberFormat="1" applyFont="1" applyBorder="1" applyAlignment="1">
      <alignment horizontal="left" vertical="center"/>
    </xf>
    <xf numFmtId="3" fontId="25" fillId="0" borderId="34" xfId="0" applyNumberFormat="1" applyFont="1" applyBorder="1" applyAlignment="1">
      <alignment horizontal="left" vertical="center"/>
    </xf>
    <xf numFmtId="3" fontId="25" fillId="0" borderId="39" xfId="0" applyNumberFormat="1" applyFont="1" applyBorder="1" applyAlignment="1">
      <alignment horizontal="center" vertical="center"/>
    </xf>
    <xf numFmtId="43" fontId="9" fillId="0" borderId="28" xfId="65" applyNumberFormat="1" applyFont="1" applyFill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/>
    </xf>
    <xf numFmtId="196" fontId="25" fillId="0" borderId="61" xfId="73" applyFont="1" applyFill="1" applyBorder="1" applyAlignment="1" applyProtection="1">
      <alignment horizontal="right" vertical="center" wrapText="1"/>
    </xf>
    <xf numFmtId="0" fontId="25" fillId="0" borderId="34" xfId="0" applyFont="1" applyBorder="1" applyAlignment="1">
      <alignment horizontal="center" vertical="center"/>
    </xf>
    <xf numFmtId="40" fontId="9" fillId="0" borderId="51" xfId="1" applyFont="1" applyFill="1" applyBorder="1" applyAlignment="1">
      <alignment horizontal="center" vertical="center"/>
    </xf>
    <xf numFmtId="40" fontId="25" fillId="0" borderId="51" xfId="1" applyFont="1" applyFill="1" applyBorder="1" applyAlignment="1">
      <alignment horizontal="center" vertical="center"/>
    </xf>
    <xf numFmtId="3" fontId="25" fillId="0" borderId="15" xfId="0" applyNumberFormat="1" applyFont="1" applyBorder="1" applyAlignment="1">
      <alignment horizontal="center" vertical="center"/>
    </xf>
    <xf numFmtId="40" fontId="25" fillId="0" borderId="15" xfId="1" applyFont="1" applyFill="1" applyBorder="1" applyAlignment="1">
      <alignment vertical="center"/>
    </xf>
    <xf numFmtId="40" fontId="25" fillId="0" borderId="15" xfId="1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9" fillId="0" borderId="7" xfId="76" applyFont="1" applyBorder="1" applyAlignment="1">
      <alignment horizontal="left" vertical="center"/>
    </xf>
    <xf numFmtId="0" fontId="9" fillId="0" borderId="0" xfId="76" applyFont="1" applyAlignment="1">
      <alignment horizontal="left" vertical="center"/>
    </xf>
    <xf numFmtId="38" fontId="25" fillId="0" borderId="38" xfId="1" applyNumberFormat="1" applyFont="1" applyFill="1" applyBorder="1" applyAlignment="1">
      <alignment horizontal="center" vertical="center"/>
    </xf>
    <xf numFmtId="40" fontId="25" fillId="0" borderId="39" xfId="1" applyFont="1" applyFill="1" applyBorder="1" applyAlignment="1" applyProtection="1"/>
    <xf numFmtId="38" fontId="25" fillId="0" borderId="42" xfId="1" applyNumberFormat="1" applyFont="1" applyFill="1" applyBorder="1" applyAlignment="1" applyProtection="1">
      <alignment horizontal="left"/>
    </xf>
    <xf numFmtId="40" fontId="25" fillId="0" borderId="39" xfId="1" applyFont="1" applyFill="1" applyBorder="1" applyAlignment="1" applyProtection="1">
      <alignment horizontal="right"/>
    </xf>
    <xf numFmtId="40" fontId="25" fillId="0" borderId="37" xfId="1" applyFont="1" applyFill="1" applyBorder="1" applyAlignment="1">
      <alignment horizontal="right"/>
    </xf>
    <xf numFmtId="3" fontId="9" fillId="0" borderId="39" xfId="76" applyNumberFormat="1" applyFont="1" applyBorder="1" applyAlignment="1">
      <alignment horizontal="center" vertical="center"/>
    </xf>
    <xf numFmtId="3" fontId="25" fillId="0" borderId="51" xfId="76" applyNumberFormat="1" applyFont="1" applyBorder="1" applyAlignment="1">
      <alignment horizontal="left" vertical="center"/>
    </xf>
    <xf numFmtId="40" fontId="9" fillId="0" borderId="28" xfId="1" applyFont="1" applyFill="1" applyBorder="1" applyAlignment="1">
      <alignment horizontal="center" vertical="center"/>
    </xf>
    <xf numFmtId="0" fontId="25" fillId="0" borderId="15" xfId="0" applyFont="1" applyBorder="1" applyAlignment="1">
      <alignment horizontal="right" vertical="center"/>
    </xf>
    <xf numFmtId="49" fontId="9" fillId="0" borderId="38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left" vertical="center"/>
    </xf>
    <xf numFmtId="3" fontId="25" fillId="0" borderId="0" xfId="76" applyNumberFormat="1" applyFont="1" applyAlignment="1">
      <alignment horizontal="left" vertical="center"/>
    </xf>
    <xf numFmtId="3" fontId="9" fillId="0" borderId="15" xfId="76" applyNumberFormat="1" applyFont="1" applyBorder="1" applyAlignment="1">
      <alignment horizontal="center" vertical="center"/>
    </xf>
    <xf numFmtId="38" fontId="25" fillId="0" borderId="15" xfId="1" applyNumberFormat="1" applyFont="1" applyFill="1" applyBorder="1" applyAlignment="1">
      <alignment horizontal="center" vertical="center"/>
    </xf>
    <xf numFmtId="40" fontId="25" fillId="0" borderId="15" xfId="1" applyFont="1" applyFill="1" applyBorder="1" applyAlignment="1">
      <alignment horizontal="right" vertical="center"/>
    </xf>
    <xf numFmtId="43" fontId="9" fillId="0" borderId="15" xfId="1" applyNumberFormat="1" applyFont="1" applyFill="1" applyBorder="1" applyAlignment="1">
      <alignment vertical="center"/>
    </xf>
    <xf numFmtId="3" fontId="9" fillId="0" borderId="38" xfId="76" applyNumberFormat="1" applyFont="1" applyBorder="1" applyAlignment="1">
      <alignment horizontal="center" vertical="center"/>
    </xf>
    <xf numFmtId="3" fontId="25" fillId="0" borderId="38" xfId="76" applyNumberFormat="1" applyFont="1" applyBorder="1" applyAlignment="1">
      <alignment horizontal="center" vertical="center"/>
    </xf>
    <xf numFmtId="40" fontId="9" fillId="0" borderId="15" xfId="1" applyFont="1" applyFill="1" applyBorder="1" applyAlignment="1">
      <alignment horizontal="right" vertical="center"/>
    </xf>
    <xf numFmtId="0" fontId="25" fillId="0" borderId="42" xfId="76" applyFont="1" applyBorder="1" applyAlignment="1">
      <alignment horizontal="left" vertical="center"/>
    </xf>
    <xf numFmtId="3" fontId="25" fillId="0" borderId="37" xfId="76" applyNumberFormat="1" applyFont="1" applyBorder="1" applyAlignment="1">
      <alignment horizontal="left" vertical="center"/>
    </xf>
    <xf numFmtId="3" fontId="9" fillId="0" borderId="52" xfId="0" applyNumberFormat="1" applyFont="1" applyBorder="1" applyAlignment="1">
      <alignment horizontal="left" vertical="center"/>
    </xf>
    <xf numFmtId="3" fontId="25" fillId="0" borderId="62" xfId="76" applyNumberFormat="1" applyFont="1" applyBorder="1" applyAlignment="1">
      <alignment horizontal="left" vertical="center"/>
    </xf>
    <xf numFmtId="3" fontId="25" fillId="0" borderId="54" xfId="76" applyNumberFormat="1" applyFont="1" applyBorder="1" applyAlignment="1">
      <alignment horizontal="center" vertical="center"/>
    </xf>
    <xf numFmtId="43" fontId="9" fillId="0" borderId="28" xfId="0" applyNumberFormat="1" applyFont="1" applyBorder="1" applyAlignment="1">
      <alignment vertical="center"/>
    </xf>
    <xf numFmtId="40" fontId="25" fillId="0" borderId="7" xfId="1" applyFont="1" applyFill="1" applyBorder="1" applyAlignment="1">
      <alignment vertical="center"/>
    </xf>
    <xf numFmtId="40" fontId="25" fillId="0" borderId="36" xfId="1" applyFont="1" applyFill="1" applyBorder="1" applyAlignment="1">
      <alignment vertical="center"/>
    </xf>
    <xf numFmtId="43" fontId="25" fillId="0" borderId="36" xfId="1" applyNumberFormat="1" applyFont="1" applyFill="1" applyBorder="1" applyAlignment="1">
      <alignment vertical="center"/>
    </xf>
    <xf numFmtId="43" fontId="25" fillId="0" borderId="7" xfId="1" applyNumberFormat="1" applyFont="1" applyFill="1" applyBorder="1" applyAlignment="1">
      <alignment vertical="center"/>
    </xf>
    <xf numFmtId="43" fontId="25" fillId="0" borderId="52" xfId="1" applyNumberFormat="1" applyFont="1" applyFill="1" applyBorder="1" applyAlignment="1">
      <alignment vertical="center"/>
    </xf>
    <xf numFmtId="43" fontId="25" fillId="0" borderId="34" xfId="1" applyNumberFormat="1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62" xfId="0" applyFont="1" applyBorder="1" applyAlignment="1">
      <alignment horizontal="left"/>
    </xf>
    <xf numFmtId="0" fontId="9" fillId="0" borderId="62" xfId="0" applyFont="1" applyBorder="1" applyAlignment="1">
      <alignment horizontal="centerContinuous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206" fontId="25" fillId="0" borderId="33" xfId="1" applyNumberFormat="1" applyFont="1" applyFill="1" applyBorder="1" applyAlignment="1">
      <alignment horizontal="right"/>
    </xf>
    <xf numFmtId="3" fontId="25" fillId="0" borderId="33" xfId="0" applyNumberFormat="1" applyFont="1" applyBorder="1" applyAlignment="1">
      <alignment horizontal="center"/>
    </xf>
    <xf numFmtId="4" fontId="25" fillId="0" borderId="33" xfId="0" applyNumberFormat="1" applyFont="1" applyBorder="1" applyAlignment="1">
      <alignment horizontal="center"/>
    </xf>
    <xf numFmtId="207" fontId="25" fillId="0" borderId="33" xfId="0" applyNumberFormat="1" applyFont="1" applyBorder="1" applyAlignment="1">
      <alignment horizontal="right"/>
    </xf>
    <xf numFmtId="0" fontId="25" fillId="0" borderId="51" xfId="0" applyFont="1" applyBorder="1" applyAlignment="1">
      <alignment horizontal="right"/>
    </xf>
    <xf numFmtId="0" fontId="25" fillId="0" borderId="51" xfId="0" applyFont="1" applyBorder="1"/>
    <xf numFmtId="0" fontId="25" fillId="0" borderId="51" xfId="84" applyFont="1" applyBorder="1" applyAlignment="1">
      <alignment horizontal="left"/>
    </xf>
    <xf numFmtId="0" fontId="25" fillId="0" borderId="51" xfId="84" applyFont="1" applyBorder="1"/>
    <xf numFmtId="0" fontId="25" fillId="0" borderId="54" xfId="0" applyFont="1" applyBorder="1" applyAlignment="1">
      <alignment horizontal="center"/>
    </xf>
    <xf numFmtId="0" fontId="25" fillId="0" borderId="62" xfId="0" applyFont="1" applyBorder="1"/>
    <xf numFmtId="0" fontId="25" fillId="0" borderId="62" xfId="84" applyFont="1" applyBorder="1"/>
    <xf numFmtId="3" fontId="25" fillId="0" borderId="54" xfId="0" applyNumberFormat="1" applyFont="1" applyBorder="1" applyAlignment="1">
      <alignment horizontal="right"/>
    </xf>
    <xf numFmtId="4" fontId="25" fillId="0" borderId="54" xfId="0" applyNumberFormat="1" applyFont="1" applyBorder="1" applyAlignment="1">
      <alignment horizontal="center"/>
    </xf>
    <xf numFmtId="0" fontId="25" fillId="0" borderId="47" xfId="0" applyFont="1" applyBorder="1" applyAlignment="1">
      <alignment horizontal="center"/>
    </xf>
    <xf numFmtId="0" fontId="25" fillId="0" borderId="47" xfId="0" applyFont="1" applyBorder="1"/>
    <xf numFmtId="0" fontId="25" fillId="0" borderId="47" xfId="84" applyFont="1" applyBorder="1"/>
    <xf numFmtId="3" fontId="25" fillId="0" borderId="47" xfId="0" applyNumberFormat="1" applyFont="1" applyBorder="1" applyAlignment="1">
      <alignment horizontal="right"/>
    </xf>
    <xf numFmtId="3" fontId="9" fillId="0" borderId="45" xfId="0" applyNumberFormat="1" applyFont="1" applyBorder="1" applyAlignment="1">
      <alignment horizontal="right"/>
    </xf>
    <xf numFmtId="4" fontId="9" fillId="0" borderId="63" xfId="0" applyNumberFormat="1" applyFont="1" applyBorder="1" applyAlignment="1">
      <alignment horizontal="right"/>
    </xf>
    <xf numFmtId="4" fontId="25" fillId="0" borderId="50" xfId="0" applyNumberFormat="1" applyFont="1" applyBorder="1" applyAlignment="1">
      <alignment horizontal="center"/>
    </xf>
    <xf numFmtId="0" fontId="7" fillId="0" borderId="0" xfId="47" applyFont="1" applyAlignment="1">
      <alignment vertical="center"/>
    </xf>
    <xf numFmtId="0" fontId="29" fillId="0" borderId="0" xfId="47" applyFont="1" applyAlignment="1">
      <alignment horizontal="left" vertical="center"/>
    </xf>
    <xf numFmtId="0" fontId="29" fillId="0" borderId="0" xfId="47" applyFont="1" applyAlignment="1">
      <alignment vertical="center"/>
    </xf>
    <xf numFmtId="0" fontId="29" fillId="0" borderId="0" xfId="47" applyFont="1" applyAlignment="1">
      <alignment vertical="center" wrapText="1"/>
    </xf>
    <xf numFmtId="0" fontId="29" fillId="0" borderId="0" xfId="47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9" fillId="0" borderId="0" xfId="48" applyFont="1"/>
    <xf numFmtId="40" fontId="25" fillId="0" borderId="33" xfId="1" applyFont="1" applyFill="1" applyBorder="1" applyAlignment="1">
      <alignment horizontal="right"/>
    </xf>
    <xf numFmtId="40" fontId="25" fillId="0" borderId="29" xfId="1" applyFont="1" applyFill="1" applyBorder="1"/>
    <xf numFmtId="3" fontId="25" fillId="0" borderId="39" xfId="0" applyNumberFormat="1" applyFont="1" applyBorder="1"/>
    <xf numFmtId="3" fontId="25" fillId="0" borderId="33" xfId="0" applyNumberFormat="1" applyFont="1" applyBorder="1"/>
    <xf numFmtId="40" fontId="9" fillId="0" borderId="63" xfId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25" fillId="0" borderId="0" xfId="47" applyFont="1" applyAlignment="1">
      <alignment horizontal="left" vertical="center"/>
    </xf>
    <xf numFmtId="0" fontId="1" fillId="0" borderId="0" xfId="46" applyFont="1"/>
    <xf numFmtId="0" fontId="1" fillId="0" borderId="0" xfId="82" applyFont="1"/>
    <xf numFmtId="0" fontId="1" fillId="0" borderId="0" xfId="48" applyFont="1"/>
    <xf numFmtId="0" fontId="1" fillId="0" borderId="0" xfId="47" applyFont="1" applyAlignment="1">
      <alignment vertical="center"/>
    </xf>
    <xf numFmtId="0" fontId="25" fillId="0" borderId="0" xfId="82" applyFont="1"/>
    <xf numFmtId="0" fontId="25" fillId="0" borderId="0" xfId="47" applyFont="1" applyAlignment="1">
      <alignment vertical="center"/>
    </xf>
    <xf numFmtId="0" fontId="25" fillId="0" borderId="0" xfId="46" applyFont="1"/>
    <xf numFmtId="0" fontId="25" fillId="0" borderId="0" xfId="48" applyFont="1"/>
    <xf numFmtId="0" fontId="10" fillId="0" borderId="0" xfId="47" applyFont="1" applyAlignment="1">
      <alignment vertical="center"/>
    </xf>
    <xf numFmtId="0" fontId="9" fillId="0" borderId="0" xfId="47" applyFont="1" applyAlignment="1">
      <alignment horizontal="center" vertical="center"/>
    </xf>
    <xf numFmtId="0" fontId="9" fillId="0" borderId="15" xfId="47" applyFont="1" applyBorder="1" applyAlignment="1">
      <alignment horizontal="center" vertical="center"/>
    </xf>
    <xf numFmtId="0" fontId="25" fillId="0" borderId="15" xfId="47" applyFont="1" applyBorder="1" applyAlignment="1">
      <alignment vertical="center"/>
    </xf>
    <xf numFmtId="0" fontId="25" fillId="0" borderId="22" xfId="47" applyFont="1" applyBorder="1" applyAlignment="1">
      <alignment vertical="center"/>
    </xf>
    <xf numFmtId="202" fontId="25" fillId="0" borderId="15" xfId="47" applyNumberFormat="1" applyFont="1" applyBorder="1" applyAlignment="1">
      <alignment horizontal="center" vertical="center"/>
    </xf>
    <xf numFmtId="40" fontId="25" fillId="0" borderId="15" xfId="1" applyFont="1" applyBorder="1" applyAlignment="1">
      <alignment horizontal="center" vertical="center"/>
    </xf>
    <xf numFmtId="2" fontId="25" fillId="0" borderId="15" xfId="47" applyNumberFormat="1" applyFont="1" applyBorder="1" applyAlignment="1">
      <alignment horizontal="center" vertical="center"/>
    </xf>
    <xf numFmtId="0" fontId="25" fillId="0" borderId="19" xfId="47" applyFont="1" applyBorder="1" applyAlignment="1">
      <alignment vertical="center"/>
    </xf>
    <xf numFmtId="0" fontId="25" fillId="0" borderId="20" xfId="47" applyFont="1" applyBorder="1" applyAlignment="1">
      <alignment vertical="center"/>
    </xf>
    <xf numFmtId="0" fontId="25" fillId="0" borderId="21" xfId="47" applyFont="1" applyBorder="1" applyAlignment="1">
      <alignment vertical="center"/>
    </xf>
    <xf numFmtId="10" fontId="25" fillId="0" borderId="22" xfId="47" applyNumberFormat="1" applyFont="1" applyBorder="1" applyAlignment="1">
      <alignment horizontal="center" vertical="center"/>
    </xf>
    <xf numFmtId="0" fontId="9" fillId="0" borderId="15" xfId="47" applyFont="1" applyBorder="1" applyAlignment="1">
      <alignment vertical="center"/>
    </xf>
    <xf numFmtId="0" fontId="7" fillId="0" borderId="23" xfId="47" applyFont="1" applyBorder="1" applyAlignment="1">
      <alignment vertical="center"/>
    </xf>
    <xf numFmtId="0" fontId="1" fillId="0" borderId="23" xfId="47" applyFont="1" applyBorder="1" applyAlignment="1">
      <alignment vertical="center"/>
    </xf>
    <xf numFmtId="0" fontId="31" fillId="0" borderId="23" xfId="47" applyFont="1" applyBorder="1" applyAlignment="1">
      <alignment vertical="center"/>
    </xf>
    <xf numFmtId="38" fontId="7" fillId="0" borderId="23" xfId="1" applyNumberFormat="1" applyFont="1" applyBorder="1" applyAlignment="1">
      <alignment horizontal="center" vertical="center"/>
    </xf>
    <xf numFmtId="0" fontId="7" fillId="0" borderId="20" xfId="47" applyFont="1" applyBorder="1" applyAlignment="1">
      <alignment vertical="center"/>
    </xf>
    <xf numFmtId="0" fontId="1" fillId="0" borderId="20" xfId="47" applyFont="1" applyBorder="1" applyAlignment="1">
      <alignment vertical="center"/>
    </xf>
    <xf numFmtId="0" fontId="31" fillId="0" borderId="20" xfId="47" applyFont="1" applyBorder="1" applyAlignment="1">
      <alignment vertical="center"/>
    </xf>
    <xf numFmtId="38" fontId="7" fillId="0" borderId="20" xfId="1" applyNumberFormat="1" applyFont="1" applyBorder="1" applyAlignment="1">
      <alignment horizontal="center" vertical="center"/>
    </xf>
    <xf numFmtId="0" fontId="29" fillId="0" borderId="0" xfId="46" applyFont="1"/>
    <xf numFmtId="0" fontId="7" fillId="0" borderId="0" xfId="47" applyFont="1" applyAlignment="1">
      <alignment horizontal="center" vertical="center"/>
    </xf>
    <xf numFmtId="0" fontId="14" fillId="0" borderId="0" xfId="47" applyFont="1" applyAlignment="1">
      <alignment horizontal="left" vertical="center"/>
    </xf>
    <xf numFmtId="0" fontId="25" fillId="0" borderId="28" xfId="47" applyFont="1" applyBorder="1" applyAlignment="1">
      <alignment vertical="center"/>
    </xf>
    <xf numFmtId="0" fontId="10" fillId="0" borderId="22" xfId="47" applyFont="1" applyBorder="1" applyAlignment="1">
      <alignment vertical="center"/>
    </xf>
    <xf numFmtId="0" fontId="7" fillId="0" borderId="0" xfId="47" applyFont="1" applyAlignment="1">
      <alignment horizontal="left" vertical="center"/>
    </xf>
    <xf numFmtId="0" fontId="7" fillId="0" borderId="0" xfId="81" applyFont="1"/>
    <xf numFmtId="0" fontId="9" fillId="0" borderId="7" xfId="46" applyFont="1" applyBorder="1" applyAlignment="1">
      <alignment horizontal="left"/>
    </xf>
    <xf numFmtId="0" fontId="9" fillId="0" borderId="0" xfId="47" applyFont="1" applyAlignment="1">
      <alignment horizontal="left" vertical="center"/>
    </xf>
    <xf numFmtId="0" fontId="9" fillId="0" borderId="0" xfId="47" applyFont="1" applyAlignment="1">
      <alignment vertical="center"/>
    </xf>
    <xf numFmtId="0" fontId="9" fillId="0" borderId="47" xfId="0" applyFont="1" applyBorder="1" applyAlignment="1">
      <alignment horizontal="left"/>
    </xf>
    <xf numFmtId="0" fontId="9" fillId="0" borderId="0" xfId="0" applyFont="1" applyAlignment="1">
      <alignment horizontal="left"/>
    </xf>
    <xf numFmtId="9" fontId="9" fillId="0" borderId="0" xfId="47" applyNumberFormat="1" applyFont="1" applyAlignment="1">
      <alignment horizontal="center" vertical="center"/>
    </xf>
    <xf numFmtId="9" fontId="9" fillId="0" borderId="0" xfId="47" applyNumberFormat="1" applyFont="1" applyAlignment="1">
      <alignment horizontal="left" vertical="center"/>
    </xf>
    <xf numFmtId="0" fontId="25" fillId="0" borderId="30" xfId="81" applyFont="1" applyBorder="1" applyAlignment="1">
      <alignment horizontal="center"/>
    </xf>
    <xf numFmtId="0" fontId="25" fillId="0" borderId="30" xfId="0" applyFont="1" applyBorder="1" applyAlignment="1">
      <alignment vertical="center"/>
    </xf>
    <xf numFmtId="0" fontId="25" fillId="0" borderId="32" xfId="0" applyFont="1" applyBorder="1"/>
    <xf numFmtId="0" fontId="25" fillId="0" borderId="31" xfId="0" applyFont="1" applyBorder="1"/>
    <xf numFmtId="38" fontId="25" fillId="0" borderId="29" xfId="1" applyNumberFormat="1" applyFont="1" applyBorder="1" applyAlignment="1">
      <alignment horizontal="center"/>
    </xf>
    <xf numFmtId="40" fontId="25" fillId="0" borderId="31" xfId="1" applyFont="1" applyBorder="1" applyAlignment="1">
      <alignment horizontal="right"/>
    </xf>
    <xf numFmtId="0" fontId="25" fillId="0" borderId="19" xfId="81" applyFont="1" applyBorder="1" applyAlignment="1">
      <alignment horizontal="center"/>
    </xf>
    <xf numFmtId="0" fontId="25" fillId="0" borderId="19" xfId="81" applyFont="1" applyBorder="1"/>
    <xf numFmtId="0" fontId="25" fillId="0" borderId="20" xfId="81" applyFont="1" applyBorder="1" applyAlignment="1">
      <alignment horizontal="left"/>
    </xf>
    <xf numFmtId="202" fontId="9" fillId="0" borderId="21" xfId="81" applyNumberFormat="1" applyFont="1" applyBorder="1" applyAlignment="1">
      <alignment horizontal="center"/>
    </xf>
    <xf numFmtId="3" fontId="9" fillId="0" borderId="17" xfId="0" applyNumberFormat="1" applyFont="1" applyBorder="1" applyAlignment="1">
      <alignment horizontal="center"/>
    </xf>
    <xf numFmtId="40" fontId="9" fillId="0" borderId="17" xfId="1" applyFont="1" applyFill="1" applyBorder="1" applyAlignment="1">
      <alignment horizontal="right"/>
    </xf>
    <xf numFmtId="0" fontId="25" fillId="0" borderId="29" xfId="81" applyFont="1" applyBorder="1" applyAlignment="1">
      <alignment horizontal="center"/>
    </xf>
    <xf numFmtId="0" fontId="25" fillId="0" borderId="51" xfId="0" applyFont="1" applyBorder="1" applyAlignment="1">
      <alignment vertical="center"/>
    </xf>
    <xf numFmtId="0" fontId="25" fillId="0" borderId="51" xfId="81" applyFont="1" applyBorder="1" applyAlignment="1">
      <alignment horizontal="left"/>
    </xf>
    <xf numFmtId="0" fontId="25" fillId="0" borderId="35" xfId="81" applyFont="1" applyBorder="1"/>
    <xf numFmtId="208" fontId="25" fillId="0" borderId="36" xfId="69" applyNumberFormat="1" applyFont="1" applyBorder="1" applyAlignment="1">
      <alignment horizontal="left" vertical="center"/>
    </xf>
    <xf numFmtId="208" fontId="25" fillId="0" borderId="42" xfId="69" applyNumberFormat="1" applyFont="1" applyBorder="1" applyAlignment="1">
      <alignment horizontal="left" vertical="center"/>
    </xf>
    <xf numFmtId="0" fontId="25" fillId="0" borderId="52" xfId="81" applyFont="1" applyBorder="1" applyAlignment="1">
      <alignment horizontal="left"/>
    </xf>
    <xf numFmtId="0" fontId="25" fillId="0" borderId="52" xfId="81" applyFont="1" applyBorder="1"/>
    <xf numFmtId="0" fontId="25" fillId="0" borderId="62" xfId="81" applyFont="1" applyBorder="1" applyAlignment="1">
      <alignment horizontal="left"/>
    </xf>
    <xf numFmtId="9" fontId="25" fillId="0" borderId="53" xfId="81" applyNumberFormat="1" applyFont="1" applyBorder="1" applyAlignment="1">
      <alignment horizontal="center"/>
    </xf>
    <xf numFmtId="3" fontId="9" fillId="0" borderId="15" xfId="0" applyNumberFormat="1" applyFont="1" applyBorder="1" applyAlignment="1">
      <alignment horizontal="center"/>
    </xf>
    <xf numFmtId="40" fontId="9" fillId="0" borderId="15" xfId="1" applyFont="1" applyFill="1" applyBorder="1" applyAlignment="1">
      <alignment horizontal="right"/>
    </xf>
    <xf numFmtId="208" fontId="9" fillId="0" borderId="42" xfId="69" applyNumberFormat="1" applyFont="1" applyBorder="1" applyAlignment="1">
      <alignment horizontal="center"/>
    </xf>
    <xf numFmtId="38" fontId="25" fillId="0" borderId="29" xfId="1" applyNumberFormat="1" applyFont="1" applyBorder="1" applyAlignment="1">
      <alignment horizontal="left"/>
    </xf>
    <xf numFmtId="40" fontId="9" fillId="0" borderId="31" xfId="1" applyFont="1" applyBorder="1" applyAlignment="1">
      <alignment horizontal="right"/>
    </xf>
    <xf numFmtId="208" fontId="9" fillId="0" borderId="42" xfId="69" applyNumberFormat="1" applyFont="1" applyBorder="1" applyAlignment="1">
      <alignment horizontal="left"/>
    </xf>
    <xf numFmtId="0" fontId="25" fillId="0" borderId="54" xfId="81" applyFont="1" applyBorder="1" applyAlignment="1">
      <alignment horizontal="left"/>
    </xf>
    <xf numFmtId="38" fontId="9" fillId="0" borderId="17" xfId="1" applyNumberFormat="1" applyFont="1" applyBorder="1" applyAlignment="1">
      <alignment horizontal="left"/>
    </xf>
    <xf numFmtId="40" fontId="9" fillId="0" borderId="21" xfId="1" applyFont="1" applyBorder="1" applyAlignment="1">
      <alignment horizontal="left"/>
    </xf>
    <xf numFmtId="3" fontId="9" fillId="0" borderId="42" xfId="0" applyNumberFormat="1" applyFont="1" applyBorder="1" applyAlignment="1">
      <alignment horizontal="left"/>
    </xf>
    <xf numFmtId="0" fontId="25" fillId="0" borderId="28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209" fontId="25" fillId="0" borderId="23" xfId="0" applyNumberFormat="1" applyFont="1" applyBorder="1"/>
    <xf numFmtId="38" fontId="9" fillId="0" borderId="12" xfId="1" applyNumberFormat="1" applyFont="1" applyFill="1" applyBorder="1" applyAlignment="1"/>
    <xf numFmtId="40" fontId="9" fillId="0" borderId="45" xfId="1" applyFont="1" applyFill="1" applyBorder="1" applyAlignment="1"/>
    <xf numFmtId="2" fontId="9" fillId="6" borderId="20" xfId="0" applyNumberFormat="1" applyFont="1" applyFill="1" applyBorder="1"/>
    <xf numFmtId="38" fontId="9" fillId="0" borderId="15" xfId="1" applyNumberFormat="1" applyFont="1" applyFill="1" applyBorder="1" applyAlignment="1"/>
    <xf numFmtId="40" fontId="9" fillId="0" borderId="63" xfId="1" applyFont="1" applyFill="1" applyBorder="1" applyAlignment="1"/>
    <xf numFmtId="0" fontId="9" fillId="0" borderId="28" xfId="46" applyFont="1" applyBorder="1" applyAlignment="1">
      <alignment horizontal="left"/>
    </xf>
    <xf numFmtId="0" fontId="25" fillId="0" borderId="20" xfId="46" applyFont="1" applyBorder="1" applyAlignment="1">
      <alignment horizontal="left"/>
    </xf>
    <xf numFmtId="38" fontId="25" fillId="0" borderId="20" xfId="26" applyNumberFormat="1" applyFont="1" applyFill="1" applyBorder="1" applyAlignment="1">
      <alignment horizontal="center"/>
    </xf>
    <xf numFmtId="209" fontId="25" fillId="0" borderId="20" xfId="46" applyNumberFormat="1" applyFont="1" applyBorder="1"/>
    <xf numFmtId="209" fontId="25" fillId="0" borderId="28" xfId="46" applyNumberFormat="1" applyFont="1" applyBorder="1" applyAlignment="1">
      <alignment horizontal="center"/>
    </xf>
    <xf numFmtId="38" fontId="25" fillId="0" borderId="64" xfId="1" applyNumberFormat="1" applyFont="1" applyFill="1" applyBorder="1" applyAlignment="1"/>
    <xf numFmtId="0" fontId="9" fillId="0" borderId="28" xfId="0" applyFont="1" applyBorder="1" applyAlignment="1">
      <alignment horizontal="left"/>
    </xf>
    <xf numFmtId="0" fontId="29" fillId="0" borderId="0" xfId="82" applyFont="1" applyAlignment="1">
      <alignment horizontal="left"/>
    </xf>
    <xf numFmtId="2" fontId="29" fillId="0" borderId="0" xfId="82" applyNumberFormat="1" applyFont="1"/>
    <xf numFmtId="0" fontId="14" fillId="0" borderId="0" xfId="82" applyFont="1" applyAlignment="1">
      <alignment horizontal="left"/>
    </xf>
    <xf numFmtId="0" fontId="14" fillId="0" borderId="0" xfId="46" applyFont="1"/>
    <xf numFmtId="0" fontId="14" fillId="0" borderId="0" xfId="47" applyFont="1" applyAlignment="1">
      <alignment vertical="center"/>
    </xf>
    <xf numFmtId="0" fontId="14" fillId="0" borderId="0" xfId="47" applyFont="1" applyAlignment="1">
      <alignment horizontal="center" vertical="center"/>
    </xf>
    <xf numFmtId="0" fontId="14" fillId="0" borderId="0" xfId="47" applyFont="1" applyAlignment="1">
      <alignment vertical="center" wrapText="1"/>
    </xf>
    <xf numFmtId="0" fontId="29" fillId="0" borderId="0" xfId="82" applyFont="1"/>
    <xf numFmtId="0" fontId="14" fillId="0" borderId="0" xfId="48" applyFont="1"/>
    <xf numFmtId="0" fontId="7" fillId="0" borderId="0" xfId="47" applyFont="1" applyAlignment="1">
      <alignment horizontal="centerContinuous" vertical="center"/>
    </xf>
    <xf numFmtId="38" fontId="9" fillId="0" borderId="8" xfId="27" applyNumberFormat="1" applyFont="1" applyFill="1" applyBorder="1" applyAlignment="1">
      <alignment horizontal="center" vertical="center"/>
    </xf>
    <xf numFmtId="208" fontId="25" fillId="0" borderId="37" xfId="69" applyNumberFormat="1" applyFont="1" applyBorder="1" applyAlignment="1">
      <alignment horizontal="left" vertical="center"/>
    </xf>
    <xf numFmtId="208" fontId="9" fillId="0" borderId="37" xfId="69" applyNumberFormat="1" applyFont="1" applyBorder="1" applyAlignment="1">
      <alignment horizontal="left"/>
    </xf>
    <xf numFmtId="208" fontId="9" fillId="0" borderId="37" xfId="69" applyNumberFormat="1" applyFont="1" applyBorder="1" applyAlignment="1">
      <alignment horizontal="left" vertical="center"/>
    </xf>
    <xf numFmtId="3" fontId="9" fillId="0" borderId="37" xfId="0" applyNumberFormat="1" applyFont="1" applyBorder="1" applyAlignment="1">
      <alignment horizontal="left"/>
    </xf>
    <xf numFmtId="38" fontId="1" fillId="0" borderId="0" xfId="0" applyNumberFormat="1" applyFont="1"/>
    <xf numFmtId="40" fontId="1" fillId="0" borderId="0" xfId="1" applyFont="1"/>
    <xf numFmtId="2" fontId="9" fillId="6" borderId="19" xfId="0" quotePrefix="1" applyNumberFormat="1" applyFont="1" applyFill="1" applyBorder="1"/>
    <xf numFmtId="0" fontId="9" fillId="0" borderId="17" xfId="0" quotePrefix="1" applyFont="1" applyBorder="1" applyAlignment="1" applyProtection="1">
      <alignment horizontal="centerContinuous" vertical="center"/>
      <protection locked="0"/>
    </xf>
    <xf numFmtId="0" fontId="25" fillId="0" borderId="36" xfId="75" quotePrefix="1" applyFont="1" applyBorder="1" applyAlignment="1">
      <alignment horizontal="left" indent="1"/>
    </xf>
    <xf numFmtId="0" fontId="25" fillId="0" borderId="48" xfId="75" quotePrefix="1" applyFont="1" applyBorder="1" applyAlignment="1">
      <alignment horizontal="left" indent="1"/>
    </xf>
    <xf numFmtId="0" fontId="25" fillId="0" borderId="36" xfId="75" quotePrefix="1" applyFont="1" applyBorder="1" applyAlignment="1">
      <alignment horizontal="left"/>
    </xf>
    <xf numFmtId="14" fontId="18" fillId="0" borderId="0" xfId="0" quotePrefix="1" applyNumberFormat="1" applyFont="1" applyAlignment="1">
      <alignment horizontal="center"/>
    </xf>
    <xf numFmtId="38" fontId="57" fillId="0" borderId="0" xfId="0" applyNumberFormat="1" applyFont="1"/>
    <xf numFmtId="38" fontId="58" fillId="0" borderId="36" xfId="1" applyNumberFormat="1" applyFont="1" applyFill="1" applyBorder="1" applyAlignment="1" applyProtection="1">
      <alignment horizontal="left" vertical="center"/>
    </xf>
    <xf numFmtId="40" fontId="59" fillId="0" borderId="39" xfId="1" applyFont="1" applyFill="1" applyBorder="1" applyAlignment="1">
      <alignment horizontal="right"/>
    </xf>
    <xf numFmtId="43" fontId="59" fillId="0" borderId="39" xfId="1" applyNumberFormat="1" applyFont="1" applyFill="1" applyBorder="1" applyAlignment="1">
      <alignment vertical="center"/>
    </xf>
    <xf numFmtId="38" fontId="60" fillId="0" borderId="42" xfId="1" applyNumberFormat="1" applyFont="1" applyFill="1" applyBorder="1" applyAlignment="1" applyProtection="1">
      <alignment horizontal="left" vertical="center" wrapText="1"/>
    </xf>
    <xf numFmtId="38" fontId="61" fillId="0" borderId="37" xfId="1" applyNumberFormat="1" applyFont="1" applyFill="1" applyBorder="1" applyAlignment="1" applyProtection="1">
      <alignment horizontal="left" vertical="center"/>
    </xf>
    <xf numFmtId="38" fontId="61" fillId="0" borderId="39" xfId="1" applyNumberFormat="1" applyFont="1" applyFill="1" applyBorder="1" applyAlignment="1" applyProtection="1">
      <alignment horizontal="center" vertical="center"/>
    </xf>
    <xf numFmtId="40" fontId="61" fillId="0" borderId="39" xfId="1" applyFont="1" applyFill="1" applyBorder="1" applyAlignment="1">
      <alignment vertical="center"/>
    </xf>
    <xf numFmtId="43" fontId="61" fillId="0" borderId="39" xfId="1" applyNumberFormat="1" applyFont="1" applyFill="1" applyBorder="1" applyAlignment="1">
      <alignment vertical="center"/>
    </xf>
    <xf numFmtId="43" fontId="61" fillId="0" borderId="36" xfId="0" applyNumberFormat="1" applyFont="1" applyBorder="1" applyAlignment="1">
      <alignment vertical="center"/>
    </xf>
    <xf numFmtId="10" fontId="25" fillId="0" borderId="21" xfId="47" applyNumberFormat="1" applyFont="1" applyBorder="1" applyAlignment="1">
      <alignment horizontal="center" vertical="center"/>
    </xf>
    <xf numFmtId="0" fontId="25" fillId="0" borderId="48" xfId="0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43" fontId="25" fillId="0" borderId="36" xfId="0" applyNumberFormat="1" applyFont="1" applyFill="1" applyBorder="1" applyAlignment="1">
      <alignment vertical="center"/>
    </xf>
    <xf numFmtId="0" fontId="7" fillId="0" borderId="0" xfId="0" applyFont="1" applyFill="1"/>
    <xf numFmtId="0" fontId="9" fillId="0" borderId="39" xfId="0" applyFont="1" applyFill="1" applyBorder="1"/>
    <xf numFmtId="0" fontId="9" fillId="0" borderId="36" xfId="75" applyFont="1" applyFill="1" applyBorder="1" applyAlignment="1">
      <alignment horizontal="left" vertical="center"/>
    </xf>
    <xf numFmtId="0" fontId="9" fillId="0" borderId="40" xfId="75" applyFont="1" applyFill="1" applyBorder="1" applyAlignment="1">
      <alignment horizontal="left" vertical="center"/>
    </xf>
    <xf numFmtId="0" fontId="25" fillId="0" borderId="39" xfId="0" applyFont="1" applyFill="1" applyBorder="1" applyAlignment="1" applyProtection="1">
      <alignment horizontal="center" vertical="center"/>
      <protection locked="0"/>
    </xf>
    <xf numFmtId="49" fontId="9" fillId="0" borderId="39" xfId="0" applyNumberFormat="1" applyFont="1" applyFill="1" applyBorder="1" applyAlignment="1">
      <alignment horizontal="center"/>
    </xf>
    <xf numFmtId="0" fontId="9" fillId="0" borderId="28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14" fillId="0" borderId="0" xfId="0" applyFont="1"/>
    <xf numFmtId="43" fontId="25" fillId="0" borderId="39" xfId="0" applyNumberFormat="1" applyFont="1" applyBorder="1" applyAlignment="1">
      <alignment horizontal="right" vertical="center"/>
    </xf>
    <xf numFmtId="43" fontId="25" fillId="0" borderId="54" xfId="0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horizontal="center" vertical="center"/>
    </xf>
    <xf numFmtId="38" fontId="25" fillId="0" borderId="31" xfId="1" applyNumberFormat="1" applyFont="1" applyFill="1" applyBorder="1" applyAlignment="1" applyProtection="1">
      <alignment horizontal="left" vertical="center"/>
    </xf>
    <xf numFmtId="38" fontId="25" fillId="0" borderId="29" xfId="1" applyNumberFormat="1" applyFont="1" applyFill="1" applyBorder="1" applyAlignment="1" applyProtection="1">
      <alignment horizontal="center" vertical="center"/>
    </xf>
    <xf numFmtId="40" fontId="25" fillId="0" borderId="29" xfId="1" applyFont="1" applyFill="1" applyBorder="1" applyAlignment="1">
      <alignment horizontal="right" vertical="center"/>
    </xf>
    <xf numFmtId="43" fontId="25" fillId="0" borderId="29" xfId="1" applyNumberFormat="1" applyFont="1" applyFill="1" applyBorder="1" applyAlignment="1">
      <alignment horizontal="right" vertical="center"/>
    </xf>
    <xf numFmtId="49" fontId="9" fillId="0" borderId="12" xfId="1" applyNumberFormat="1" applyFont="1" applyFill="1" applyBorder="1" applyAlignment="1" applyProtection="1">
      <alignment horizontal="center"/>
    </xf>
    <xf numFmtId="3" fontId="9" fillId="0" borderId="29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0" fontId="25" fillId="0" borderId="29" xfId="0" applyFont="1" applyBorder="1" applyAlignment="1">
      <alignment horizontal="center"/>
    </xf>
    <xf numFmtId="49" fontId="9" fillId="0" borderId="29" xfId="0" applyNumberFormat="1" applyFont="1" applyBorder="1" applyAlignment="1">
      <alignment horizontal="center"/>
    </xf>
    <xf numFmtId="0" fontId="14" fillId="0" borderId="0" xfId="47" applyFont="1" applyAlignment="1">
      <alignment horizontal="left" vertical="center"/>
    </xf>
    <xf numFmtId="0" fontId="29" fillId="0" borderId="0" xfId="47" applyFont="1" applyAlignment="1">
      <alignment horizontal="left" vertical="center"/>
    </xf>
    <xf numFmtId="0" fontId="9" fillId="0" borderId="12" xfId="81" applyFont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9" fillId="0" borderId="50" xfId="81" applyFont="1" applyBorder="1" applyAlignment="1">
      <alignment horizontal="center" vertical="center"/>
    </xf>
    <xf numFmtId="0" fontId="25" fillId="0" borderId="47" xfId="0" applyFont="1" applyBorder="1" applyAlignment="1">
      <alignment vertical="center"/>
    </xf>
    <xf numFmtId="0" fontId="25" fillId="0" borderId="45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9" fillId="0" borderId="45" xfId="81" applyFont="1" applyBorder="1" applyAlignment="1">
      <alignment horizontal="center" vertical="center"/>
    </xf>
    <xf numFmtId="0" fontId="9" fillId="0" borderId="19" xfId="81" applyFont="1" applyBorder="1" applyAlignment="1">
      <alignment horizontal="center" vertical="center"/>
    </xf>
    <xf numFmtId="0" fontId="9" fillId="0" borderId="21" xfId="81" applyFont="1" applyBorder="1" applyAlignment="1">
      <alignment horizontal="center" vertical="center"/>
    </xf>
    <xf numFmtId="0" fontId="14" fillId="0" borderId="0" xfId="47" applyFont="1" applyAlignment="1">
      <alignment horizontal="center" vertical="center"/>
    </xf>
    <xf numFmtId="0" fontId="14" fillId="0" borderId="0" xfId="47" applyFont="1" applyAlignment="1">
      <alignment horizontal="center" vertical="center" wrapText="1"/>
    </xf>
    <xf numFmtId="208" fontId="25" fillId="0" borderId="34" xfId="69" applyNumberFormat="1" applyFont="1" applyBorder="1" applyAlignment="1">
      <alignment horizontal="left" vertical="center"/>
    </xf>
    <xf numFmtId="208" fontId="25" fillId="0" borderId="51" xfId="69" applyNumberFormat="1" applyFont="1" applyBorder="1" applyAlignment="1">
      <alignment horizontal="left" vertical="center"/>
    </xf>
    <xf numFmtId="208" fontId="25" fillId="0" borderId="35" xfId="69" applyNumberFormat="1" applyFont="1" applyBorder="1" applyAlignment="1">
      <alignment horizontal="left" vertical="center"/>
    </xf>
    <xf numFmtId="3" fontId="25" fillId="0" borderId="36" xfId="0" applyNumberFormat="1" applyFont="1" applyBorder="1" applyAlignment="1">
      <alignment horizontal="left"/>
    </xf>
    <xf numFmtId="3" fontId="25" fillId="0" borderId="42" xfId="0" applyNumberFormat="1" applyFont="1" applyBorder="1" applyAlignment="1">
      <alignment horizontal="left"/>
    </xf>
    <xf numFmtId="3" fontId="25" fillId="0" borderId="37" xfId="0" applyNumberFormat="1" applyFont="1" applyBorder="1" applyAlignment="1">
      <alignment horizontal="left"/>
    </xf>
    <xf numFmtId="0" fontId="9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38" fontId="9" fillId="0" borderId="19" xfId="1" applyNumberFormat="1" applyFont="1" applyFill="1" applyBorder="1" applyAlignment="1">
      <alignment horizontal="center"/>
    </xf>
    <xf numFmtId="38" fontId="9" fillId="0" borderId="20" xfId="1" applyNumberFormat="1" applyFont="1" applyFill="1" applyBorder="1" applyAlignment="1">
      <alignment horizontal="center"/>
    </xf>
    <xf numFmtId="38" fontId="9" fillId="0" borderId="21" xfId="1" applyNumberFormat="1" applyFont="1" applyFill="1" applyBorder="1" applyAlignment="1">
      <alignment horizontal="center"/>
    </xf>
    <xf numFmtId="0" fontId="9" fillId="0" borderId="28" xfId="47" applyFont="1" applyBorder="1" applyAlignment="1">
      <alignment horizontal="left" vertical="center"/>
    </xf>
    <xf numFmtId="0" fontId="9" fillId="0" borderId="23" xfId="47" applyFont="1" applyBorder="1" applyAlignment="1">
      <alignment horizontal="left" vertical="center"/>
    </xf>
    <xf numFmtId="0" fontId="9" fillId="0" borderId="22" xfId="47" applyFont="1" applyBorder="1" applyAlignment="1">
      <alignment horizontal="left" vertical="center"/>
    </xf>
    <xf numFmtId="0" fontId="9" fillId="0" borderId="19" xfId="47" applyFont="1" applyBorder="1" applyAlignment="1">
      <alignment horizontal="right" vertical="center"/>
    </xf>
    <xf numFmtId="0" fontId="9" fillId="0" borderId="20" xfId="47" applyFont="1" applyBorder="1" applyAlignment="1">
      <alignment horizontal="right" vertical="center"/>
    </xf>
    <xf numFmtId="0" fontId="9" fillId="0" borderId="21" xfId="47" applyFont="1" applyBorder="1" applyAlignment="1">
      <alignment horizontal="right" vertical="center"/>
    </xf>
    <xf numFmtId="0" fontId="9" fillId="0" borderId="7" xfId="47" applyFont="1" applyBorder="1" applyAlignment="1">
      <alignment horizontal="left" vertical="center"/>
    </xf>
    <xf numFmtId="0" fontId="9" fillId="0" borderId="0" xfId="47" applyFont="1" applyAlignment="1">
      <alignment horizontal="left" vertical="center"/>
    </xf>
    <xf numFmtId="0" fontId="9" fillId="0" borderId="8" xfId="47" applyFont="1" applyBorder="1" applyAlignment="1">
      <alignment horizontal="left" vertical="center"/>
    </xf>
    <xf numFmtId="0" fontId="9" fillId="0" borderId="19" xfId="47" applyFont="1" applyBorder="1" applyAlignment="1">
      <alignment horizontal="left" vertical="center"/>
    </xf>
    <xf numFmtId="0" fontId="9" fillId="0" borderId="20" xfId="47" applyFont="1" applyBorder="1" applyAlignment="1">
      <alignment horizontal="left" vertical="center"/>
    </xf>
    <xf numFmtId="0" fontId="9" fillId="0" borderId="21" xfId="47" applyFont="1" applyBorder="1" applyAlignment="1">
      <alignment horizontal="left" vertical="center"/>
    </xf>
    <xf numFmtId="208" fontId="25" fillId="0" borderId="30" xfId="69" applyNumberFormat="1" applyFont="1" applyBorder="1" applyAlignment="1">
      <alignment horizontal="left" vertical="center"/>
    </xf>
    <xf numFmtId="208" fontId="25" fillId="0" borderId="32" xfId="69" applyNumberFormat="1" applyFont="1" applyBorder="1" applyAlignment="1">
      <alignment horizontal="left" vertical="center"/>
    </xf>
    <xf numFmtId="208" fontId="25" fillId="0" borderId="31" xfId="69" applyNumberFormat="1" applyFont="1" applyBorder="1" applyAlignment="1">
      <alignment horizontal="left" vertical="center"/>
    </xf>
    <xf numFmtId="0" fontId="9" fillId="0" borderId="0" xfId="47" applyFont="1" applyAlignment="1">
      <alignment horizontal="center" vertical="center"/>
    </xf>
    <xf numFmtId="0" fontId="9" fillId="0" borderId="28" xfId="47" applyFont="1" applyBorder="1" applyAlignment="1">
      <alignment horizontal="left" vertical="center" wrapText="1"/>
    </xf>
    <xf numFmtId="0" fontId="9" fillId="0" borderId="23" xfId="47" applyFont="1" applyBorder="1" applyAlignment="1">
      <alignment horizontal="left" vertical="center" wrapText="1"/>
    </xf>
    <xf numFmtId="0" fontId="9" fillId="0" borderId="22" xfId="47" applyFont="1" applyBorder="1" applyAlignment="1">
      <alignment horizontal="left" vertical="center" wrapText="1"/>
    </xf>
    <xf numFmtId="0" fontId="9" fillId="0" borderId="30" xfId="47" applyFont="1" applyBorder="1" applyAlignment="1">
      <alignment horizontal="left" vertical="center"/>
    </xf>
    <xf numFmtId="0" fontId="9" fillId="0" borderId="32" xfId="47" applyFont="1" applyBorder="1" applyAlignment="1">
      <alignment horizontal="left" vertical="center"/>
    </xf>
    <xf numFmtId="0" fontId="9" fillId="0" borderId="31" xfId="47" applyFont="1" applyBorder="1" applyAlignment="1">
      <alignment horizontal="left" vertical="center"/>
    </xf>
    <xf numFmtId="0" fontId="7" fillId="0" borderId="0" xfId="47" applyFont="1" applyAlignment="1">
      <alignment horizontal="center" vertical="center"/>
    </xf>
    <xf numFmtId="0" fontId="25" fillId="0" borderId="19" xfId="47" applyFont="1" applyBorder="1" applyAlignment="1">
      <alignment horizontal="left" vertical="center"/>
    </xf>
    <xf numFmtId="0" fontId="25" fillId="0" borderId="20" xfId="47" applyFont="1" applyBorder="1" applyAlignment="1">
      <alignment horizontal="left" vertical="center"/>
    </xf>
    <xf numFmtId="0" fontId="25" fillId="0" borderId="28" xfId="47" applyFont="1" applyBorder="1" applyAlignment="1">
      <alignment horizontal="center" vertical="center"/>
    </xf>
    <xf numFmtId="0" fontId="25" fillId="0" borderId="22" xfId="47" applyFont="1" applyBorder="1" applyAlignment="1">
      <alignment horizontal="center" vertical="center"/>
    </xf>
    <xf numFmtId="40" fontId="9" fillId="0" borderId="28" xfId="1" applyFont="1" applyBorder="1" applyAlignment="1">
      <alignment horizontal="center" vertical="center"/>
    </xf>
    <xf numFmtId="40" fontId="9" fillId="0" borderId="22" xfId="1" applyFont="1" applyBorder="1" applyAlignment="1">
      <alignment horizontal="center" vertical="center"/>
    </xf>
    <xf numFmtId="0" fontId="10" fillId="0" borderId="23" xfId="47" applyFont="1" applyBorder="1" applyAlignment="1">
      <alignment horizontal="center" vertical="center"/>
    </xf>
    <xf numFmtId="0" fontId="25" fillId="0" borderId="28" xfId="47" applyFont="1" applyBorder="1" applyAlignment="1">
      <alignment horizontal="left" vertical="center"/>
    </xf>
    <xf numFmtId="0" fontId="25" fillId="0" borderId="23" xfId="47" applyFont="1" applyBorder="1" applyAlignment="1">
      <alignment horizontal="left" vertical="center"/>
    </xf>
    <xf numFmtId="40" fontId="25" fillId="0" borderId="28" xfId="47" applyNumberFormat="1" applyFont="1" applyBorder="1" applyAlignment="1">
      <alignment horizontal="center" vertical="center"/>
    </xf>
    <xf numFmtId="0" fontId="30" fillId="0" borderId="28" xfId="47" applyFont="1" applyBorder="1" applyAlignment="1">
      <alignment horizontal="center" vertical="center"/>
    </xf>
    <xf numFmtId="0" fontId="30" fillId="0" borderId="23" xfId="47" applyFont="1" applyBorder="1" applyAlignment="1">
      <alignment horizontal="center" vertical="center"/>
    </xf>
    <xf numFmtId="0" fontId="30" fillId="0" borderId="22" xfId="47" applyFont="1" applyBorder="1" applyAlignment="1">
      <alignment horizontal="center" vertical="center"/>
    </xf>
    <xf numFmtId="38" fontId="25" fillId="0" borderId="28" xfId="1" applyNumberFormat="1" applyFont="1" applyBorder="1" applyAlignment="1">
      <alignment horizontal="center" vertical="center"/>
    </xf>
    <xf numFmtId="38" fontId="25" fillId="0" borderId="22" xfId="1" applyNumberFormat="1" applyFont="1" applyBorder="1" applyAlignment="1">
      <alignment horizontal="center" vertical="center"/>
    </xf>
    <xf numFmtId="40" fontId="25" fillId="0" borderId="28" xfId="1" applyFont="1" applyBorder="1" applyAlignment="1">
      <alignment horizontal="center" vertical="center"/>
    </xf>
    <xf numFmtId="40" fontId="25" fillId="0" borderId="22" xfId="1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7" fillId="0" borderId="24" xfId="0" applyFont="1" applyBorder="1" applyAlignment="1">
      <alignment horizontal="right" vertical="center"/>
    </xf>
    <xf numFmtId="0" fontId="9" fillId="0" borderId="50" xfId="47" applyFont="1" applyBorder="1" applyAlignment="1">
      <alignment horizontal="center" vertical="center"/>
    </xf>
    <xf numFmtId="0" fontId="9" fillId="0" borderId="45" xfId="47" applyFont="1" applyBorder="1" applyAlignment="1">
      <alignment horizontal="center" vertical="center"/>
    </xf>
    <xf numFmtId="0" fontId="9" fillId="0" borderId="19" xfId="47" applyFont="1" applyBorder="1" applyAlignment="1">
      <alignment horizontal="center" vertical="center"/>
    </xf>
    <xf numFmtId="0" fontId="9" fillId="0" borderId="21" xfId="47" applyFont="1" applyBorder="1" applyAlignment="1">
      <alignment horizontal="center" vertical="center"/>
    </xf>
    <xf numFmtId="0" fontId="9" fillId="0" borderId="15" xfId="47" applyFont="1" applyBorder="1" applyAlignment="1">
      <alignment horizontal="center" vertical="center"/>
    </xf>
    <xf numFmtId="0" fontId="9" fillId="0" borderId="12" xfId="47" applyFont="1" applyBorder="1" applyAlignment="1">
      <alignment horizontal="center" vertical="center"/>
    </xf>
    <xf numFmtId="0" fontId="9" fillId="0" borderId="17" xfId="47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 wrapText="1"/>
    </xf>
    <xf numFmtId="0" fontId="29" fillId="0" borderId="0" xfId="47" applyFont="1" applyAlignment="1">
      <alignment horizontal="center" vertical="center"/>
    </xf>
    <xf numFmtId="0" fontId="25" fillId="0" borderId="36" xfId="0" applyFont="1" applyBorder="1" applyAlignment="1">
      <alignment horizontal="left"/>
    </xf>
    <xf numFmtId="0" fontId="25" fillId="0" borderId="37" xfId="0" applyFont="1" applyBorder="1" applyAlignment="1">
      <alignment horizontal="left"/>
    </xf>
    <xf numFmtId="0" fontId="29" fillId="0" borderId="0" xfId="47" applyFont="1" applyAlignment="1">
      <alignment horizontal="center" vertical="center" wrapText="1"/>
    </xf>
    <xf numFmtId="0" fontId="9" fillId="0" borderId="23" xfId="0" applyFont="1" applyBorder="1" applyAlignment="1">
      <alignment horizontal="right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>
      <alignment horizontal="left" vertical="center"/>
    </xf>
    <xf numFmtId="0" fontId="25" fillId="0" borderId="3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3" fontId="9" fillId="0" borderId="15" xfId="76" applyNumberFormat="1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49" fontId="9" fillId="0" borderId="38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/>
    </xf>
    <xf numFmtId="3" fontId="9" fillId="0" borderId="36" xfId="0" applyNumberFormat="1" applyFont="1" applyBorder="1" applyAlignment="1">
      <alignment horizontal="left" vertical="center"/>
    </xf>
    <xf numFmtId="3" fontId="9" fillId="0" borderId="37" xfId="0" applyNumberFormat="1" applyFont="1" applyBorder="1" applyAlignment="1">
      <alignment horizontal="left" vertical="center"/>
    </xf>
    <xf numFmtId="38" fontId="9" fillId="0" borderId="15" xfId="1" applyNumberFormat="1" applyFont="1" applyFill="1" applyBorder="1" applyAlignment="1" applyProtection="1">
      <alignment horizontal="center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38" fontId="9" fillId="0" borderId="28" xfId="1" applyNumberFormat="1" applyFont="1" applyFill="1" applyBorder="1" applyAlignment="1" applyProtection="1">
      <alignment horizontal="center" vertical="center"/>
    </xf>
    <xf numFmtId="38" fontId="9" fillId="0" borderId="23" xfId="1" applyNumberFormat="1" applyFont="1" applyFill="1" applyBorder="1" applyAlignment="1" applyProtection="1">
      <alignment horizontal="center" vertical="center"/>
    </xf>
    <xf numFmtId="3" fontId="9" fillId="0" borderId="30" xfId="0" applyNumberFormat="1" applyFont="1" applyBorder="1" applyAlignment="1">
      <alignment horizontal="left" vertical="center"/>
    </xf>
    <xf numFmtId="3" fontId="9" fillId="0" borderId="31" xfId="0" applyNumberFormat="1" applyFont="1" applyBorder="1" applyAlignment="1">
      <alignment horizontal="left" vertical="center"/>
    </xf>
    <xf numFmtId="3" fontId="9" fillId="0" borderId="15" xfId="0" applyNumberFormat="1" applyFont="1" applyBorder="1" applyAlignment="1">
      <alignment horizontal="center" vertical="center"/>
    </xf>
    <xf numFmtId="38" fontId="25" fillId="0" borderId="36" xfId="1" applyNumberFormat="1" applyFont="1" applyFill="1" applyBorder="1" applyAlignment="1" applyProtection="1">
      <alignment horizontal="left"/>
    </xf>
    <xf numFmtId="38" fontId="25" fillId="0" borderId="37" xfId="1" applyNumberFormat="1" applyFont="1" applyFill="1" applyBorder="1" applyAlignment="1" applyProtection="1">
      <alignment horizontal="left"/>
    </xf>
    <xf numFmtId="38" fontId="25" fillId="0" borderId="36" xfId="1" applyNumberFormat="1" applyFont="1" applyFill="1" applyBorder="1" applyAlignment="1" applyProtection="1">
      <alignment horizontal="center"/>
    </xf>
    <xf numFmtId="38" fontId="25" fillId="0" borderId="37" xfId="1" applyNumberFormat="1" applyFont="1" applyFill="1" applyBorder="1" applyAlignment="1" applyProtection="1">
      <alignment horizontal="center"/>
    </xf>
    <xf numFmtId="3" fontId="9" fillId="0" borderId="36" xfId="0" applyNumberFormat="1" applyFont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38" fontId="9" fillId="0" borderId="36" xfId="1" applyNumberFormat="1" applyFont="1" applyFill="1" applyBorder="1" applyAlignment="1" applyProtection="1">
      <alignment horizontal="left"/>
    </xf>
    <xf numFmtId="38" fontId="9" fillId="0" borderId="37" xfId="1" applyNumberFormat="1" applyFont="1" applyFill="1" applyBorder="1" applyAlignment="1" applyProtection="1">
      <alignment horizontal="left"/>
    </xf>
    <xf numFmtId="38" fontId="9" fillId="0" borderId="34" xfId="1" applyNumberFormat="1" applyFont="1" applyFill="1" applyBorder="1" applyAlignment="1" applyProtection="1">
      <alignment horizontal="left" vertical="center"/>
    </xf>
    <xf numFmtId="38" fontId="9" fillId="0" borderId="35" xfId="1" applyNumberFormat="1" applyFont="1" applyFill="1" applyBorder="1" applyAlignment="1" applyProtection="1">
      <alignment horizontal="left" vertical="center"/>
    </xf>
    <xf numFmtId="38" fontId="9" fillId="0" borderId="36" xfId="1" applyNumberFormat="1" applyFont="1" applyFill="1" applyBorder="1" applyAlignment="1" applyProtection="1">
      <alignment horizontal="left" vertical="center"/>
    </xf>
    <xf numFmtId="38" fontId="9" fillId="0" borderId="37" xfId="1" applyNumberFormat="1" applyFont="1" applyFill="1" applyBorder="1" applyAlignment="1" applyProtection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38" fontId="9" fillId="0" borderId="36" xfId="1" applyNumberFormat="1" applyFont="1" applyFill="1" applyBorder="1" applyAlignment="1" applyProtection="1">
      <alignment horizontal="center"/>
    </xf>
    <xf numFmtId="38" fontId="9" fillId="0" borderId="37" xfId="1" applyNumberFormat="1" applyFont="1" applyFill="1" applyBorder="1" applyAlignment="1" applyProtection="1">
      <alignment horizontal="center"/>
    </xf>
    <xf numFmtId="38" fontId="26" fillId="0" borderId="30" xfId="1" applyNumberFormat="1" applyFont="1" applyFill="1" applyBorder="1" applyAlignment="1" applyProtection="1">
      <alignment horizontal="left"/>
    </xf>
    <xf numFmtId="38" fontId="26" fillId="0" borderId="31" xfId="1" applyNumberFormat="1" applyFont="1" applyFill="1" applyBorder="1" applyAlignment="1" applyProtection="1">
      <alignment horizontal="left"/>
    </xf>
    <xf numFmtId="0" fontId="25" fillId="0" borderId="48" xfId="0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38" fontId="25" fillId="0" borderId="36" xfId="1" applyNumberFormat="1" applyFont="1" applyFill="1" applyBorder="1" applyAlignment="1" applyProtection="1">
      <alignment horizontal="left" vertical="center"/>
    </xf>
    <xf numFmtId="38" fontId="25" fillId="0" borderId="37" xfId="1" applyNumberFormat="1" applyFont="1" applyFill="1" applyBorder="1" applyAlignment="1" applyProtection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3" fontId="25" fillId="0" borderId="36" xfId="0" applyNumberFormat="1" applyFont="1" applyBorder="1" applyAlignment="1">
      <alignment horizontal="left" vertical="center"/>
    </xf>
    <xf numFmtId="3" fontId="25" fillId="0" borderId="37" xfId="0" applyNumberFormat="1" applyFont="1" applyBorder="1" applyAlignment="1">
      <alignment horizontal="left" vertical="center"/>
    </xf>
    <xf numFmtId="3" fontId="9" fillId="0" borderId="34" xfId="0" applyNumberFormat="1" applyFont="1" applyBorder="1" applyAlignment="1">
      <alignment horizontal="left" vertical="center"/>
    </xf>
    <xf numFmtId="3" fontId="9" fillId="0" borderId="35" xfId="0" applyNumberFormat="1" applyFont="1" applyBorder="1" applyAlignment="1">
      <alignment horizontal="left" vertical="center"/>
    </xf>
    <xf numFmtId="3" fontId="26" fillId="0" borderId="50" xfId="0" applyNumberFormat="1" applyFont="1" applyBorder="1" applyAlignment="1">
      <alignment horizontal="left" vertical="center"/>
    </xf>
    <xf numFmtId="3" fontId="26" fillId="0" borderId="45" xfId="0" applyNumberFormat="1" applyFont="1" applyBorder="1" applyAlignment="1">
      <alignment horizontal="left" vertical="center"/>
    </xf>
    <xf numFmtId="0" fontId="9" fillId="0" borderId="36" xfId="0" applyFont="1" applyBorder="1" applyAlignment="1">
      <alignment horizontal="left"/>
    </xf>
    <xf numFmtId="0" fontId="9" fillId="0" borderId="37" xfId="0" applyFont="1" applyBorder="1" applyAlignment="1">
      <alignment horizontal="left"/>
    </xf>
    <xf numFmtId="0" fontId="25" fillId="0" borderId="48" xfId="0" applyFont="1" applyBorder="1" applyAlignment="1">
      <alignment horizontal="center"/>
    </xf>
    <xf numFmtId="0" fontId="25" fillId="0" borderId="49" xfId="0" applyFont="1" applyBorder="1" applyAlignment="1">
      <alignment horizontal="center"/>
    </xf>
    <xf numFmtId="0" fontId="9" fillId="0" borderId="30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25" fillId="0" borderId="36" xfId="0" applyFont="1" applyBorder="1" applyAlignment="1">
      <alignment horizontal="center"/>
    </xf>
    <xf numFmtId="0" fontId="25" fillId="0" borderId="37" xfId="0" applyFont="1" applyBorder="1" applyAlignment="1">
      <alignment horizontal="center"/>
    </xf>
    <xf numFmtId="0" fontId="9" fillId="0" borderId="48" xfId="0" applyFont="1" applyBorder="1" applyAlignment="1">
      <alignment horizontal="left"/>
    </xf>
    <xf numFmtId="0" fontId="9" fillId="0" borderId="49" xfId="0" applyFont="1" applyBorder="1" applyAlignment="1">
      <alignment horizontal="left"/>
    </xf>
    <xf numFmtId="0" fontId="9" fillId="0" borderId="15" xfId="0" applyFont="1" applyBorder="1" applyAlignment="1">
      <alignment horizontal="center" vertical="center"/>
    </xf>
    <xf numFmtId="40" fontId="9" fillId="0" borderId="15" xfId="1" applyFont="1" applyFill="1" applyBorder="1" applyAlignment="1">
      <alignment horizontal="center" vertical="center"/>
    </xf>
    <xf numFmtId="40" fontId="9" fillId="0" borderId="15" xfId="1" applyFont="1" applyFill="1" applyBorder="1" applyAlignment="1">
      <alignment horizontal="left" vertical="center"/>
    </xf>
    <xf numFmtId="0" fontId="9" fillId="0" borderId="28" xfId="0" applyFont="1" applyBorder="1" applyAlignment="1">
      <alignment horizontal="left" vertical="center" wrapText="1"/>
    </xf>
    <xf numFmtId="40" fontId="9" fillId="0" borderId="23" xfId="1" applyFont="1" applyFill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25" fillId="0" borderId="46" xfId="0" applyFont="1" applyBorder="1" applyAlignment="1">
      <alignment horizontal="right" vertical="center"/>
    </xf>
    <xf numFmtId="0" fontId="25" fillId="0" borderId="24" xfId="0" applyFont="1" applyBorder="1" applyAlignment="1">
      <alignment horizontal="right" vertical="center"/>
    </xf>
    <xf numFmtId="40" fontId="25" fillId="0" borderId="24" xfId="1" applyFont="1" applyFill="1" applyBorder="1" applyAlignment="1">
      <alignment horizontal="right" vertical="center"/>
    </xf>
    <xf numFmtId="0" fontId="25" fillId="0" borderId="44" xfId="0" applyFont="1" applyBorder="1" applyAlignment="1">
      <alignment horizontal="right" vertical="center"/>
    </xf>
    <xf numFmtId="0" fontId="26" fillId="0" borderId="30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0" fontId="26" fillId="0" borderId="36" xfId="0" applyFont="1" applyBorder="1" applyAlignment="1">
      <alignment horizontal="left"/>
    </xf>
    <xf numFmtId="0" fontId="26" fillId="0" borderId="37" xfId="0" applyFont="1" applyBorder="1" applyAlignment="1">
      <alignment horizontal="left"/>
    </xf>
    <xf numFmtId="0" fontId="9" fillId="0" borderId="1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6" fillId="0" borderId="34" xfId="0" applyFont="1" applyBorder="1" applyAlignment="1">
      <alignment horizontal="left"/>
    </xf>
    <xf numFmtId="0" fontId="26" fillId="0" borderId="35" xfId="0" applyFont="1" applyBorder="1" applyAlignment="1">
      <alignment horizontal="left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26" xfId="0" quotePrefix="1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>
      <alignment horizontal="center" vertical="center"/>
    </xf>
    <xf numFmtId="40" fontId="4" fillId="2" borderId="1" xfId="1" applyFont="1" applyFill="1" applyBorder="1" applyAlignment="1">
      <alignment horizontal="center"/>
    </xf>
    <xf numFmtId="40" fontId="4" fillId="2" borderId="2" xfId="1" applyFont="1" applyFill="1" applyBorder="1" applyAlignment="1">
      <alignment horizontal="center"/>
    </xf>
    <xf numFmtId="40" fontId="4" fillId="2" borderId="3" xfId="1" applyFont="1" applyFill="1" applyBorder="1" applyAlignment="1">
      <alignment horizontal="center"/>
    </xf>
    <xf numFmtId="0" fontId="8" fillId="2" borderId="1" xfId="83" applyFont="1" applyFill="1" applyBorder="1" applyAlignment="1">
      <alignment horizontal="center"/>
    </xf>
    <xf numFmtId="0" fontId="8" fillId="2" borderId="3" xfId="83" applyFont="1" applyFill="1" applyBorder="1" applyAlignment="1">
      <alignment horizontal="center"/>
    </xf>
    <xf numFmtId="40" fontId="11" fillId="0" borderId="7" xfId="1" applyFont="1" applyBorder="1" applyAlignment="1">
      <alignment horizontal="left"/>
    </xf>
    <xf numFmtId="40" fontId="11" fillId="0" borderId="0" xfId="1" applyFont="1" applyBorder="1" applyAlignment="1">
      <alignment horizontal="left"/>
    </xf>
    <xf numFmtId="40" fontId="14" fillId="0" borderId="0" xfId="1" applyFont="1" applyBorder="1" applyAlignment="1">
      <alignment vertical="center"/>
    </xf>
    <xf numFmtId="40" fontId="9" fillId="0" borderId="7" xfId="1" applyFont="1" applyBorder="1" applyAlignment="1">
      <alignment horizontal="center"/>
    </xf>
    <xf numFmtId="40" fontId="9" fillId="0" borderId="0" xfId="1" applyFont="1" applyBorder="1" applyAlignment="1">
      <alignment horizontal="center"/>
    </xf>
    <xf numFmtId="40" fontId="9" fillId="0" borderId="8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40" fontId="25" fillId="0" borderId="33" xfId="85" applyFont="1" applyFill="1" applyBorder="1" applyAlignment="1">
      <alignment horizontal="right"/>
    </xf>
    <xf numFmtId="40" fontId="25" fillId="0" borderId="29" xfId="85" applyFont="1" applyFill="1" applyBorder="1"/>
    <xf numFmtId="0" fontId="25" fillId="0" borderId="51" xfId="86" applyFont="1" applyBorder="1" applyAlignment="1">
      <alignment horizontal="left"/>
    </xf>
    <xf numFmtId="0" fontId="25" fillId="0" borderId="51" xfId="86" applyFont="1" applyBorder="1"/>
    <xf numFmtId="0" fontId="25" fillId="0" borderId="62" xfId="86" applyFont="1" applyBorder="1"/>
    <xf numFmtId="0" fontId="25" fillId="0" borderId="47" xfId="86" applyFont="1" applyBorder="1"/>
    <xf numFmtId="40" fontId="9" fillId="0" borderId="63" xfId="85" applyFont="1" applyFill="1" applyBorder="1" applyAlignment="1">
      <alignment horizontal="right"/>
    </xf>
    <xf numFmtId="0" fontId="29" fillId="0" borderId="0" xfId="87" applyFont="1" applyAlignment="1">
      <alignment horizontal="left" vertical="center"/>
    </xf>
    <xf numFmtId="0" fontId="29" fillId="0" borderId="0" xfId="87" applyFont="1" applyAlignment="1">
      <alignment horizontal="center" vertical="center"/>
    </xf>
    <xf numFmtId="0" fontId="29" fillId="0" borderId="0" xfId="87" applyFont="1" applyAlignment="1">
      <alignment vertical="center"/>
    </xf>
    <xf numFmtId="0" fontId="29" fillId="0" borderId="0" xfId="87" applyFont="1" applyAlignment="1">
      <alignment horizontal="center" vertical="center"/>
    </xf>
    <xf numFmtId="0" fontId="29" fillId="0" borderId="0" xfId="87" applyFont="1" applyAlignment="1">
      <alignment horizontal="center" vertical="center" wrapText="1"/>
    </xf>
    <xf numFmtId="0" fontId="29" fillId="0" borderId="0" xfId="87" applyFont="1" applyAlignment="1">
      <alignment vertical="center" wrapText="1"/>
    </xf>
    <xf numFmtId="0" fontId="29" fillId="0" borderId="0" xfId="87" applyFont="1" applyAlignment="1">
      <alignment horizontal="left" vertical="center"/>
    </xf>
    <xf numFmtId="0" fontId="29" fillId="0" borderId="0" xfId="88" applyFont="1"/>
    <xf numFmtId="0" fontId="25" fillId="0" borderId="52" xfId="81" applyFont="1" applyBorder="1" applyAlignment="1">
      <alignment horizontal="left"/>
    </xf>
    <xf numFmtId="0" fontId="25" fillId="0" borderId="62" xfId="81" applyFont="1" applyBorder="1" applyAlignment="1">
      <alignment horizontal="left"/>
    </xf>
    <xf numFmtId="0" fontId="25" fillId="0" borderId="53" xfId="81" applyFont="1" applyBorder="1" applyAlignment="1">
      <alignment horizontal="left"/>
    </xf>
  </cellXfs>
  <cellStyles count="89">
    <cellStyle name=",;F'KOIT[[WAAHK" xfId="2" xr:uid="{00000000-0005-0000-0000-000031000000}"/>
    <cellStyle name="?? [0]_PERSONAL" xfId="3" xr:uid="{00000000-0005-0000-0000-000032000000}"/>
    <cellStyle name="???? [0.00]_????" xfId="4" xr:uid="{00000000-0005-0000-0000-000033000000}"/>
    <cellStyle name="??????[0]_PERSONAL" xfId="5" xr:uid="{00000000-0005-0000-0000-000034000000}"/>
    <cellStyle name="??????PERSONAL" xfId="6" xr:uid="{00000000-0005-0000-0000-000035000000}"/>
    <cellStyle name="?????[0]_PERSONAL" xfId="7" xr:uid="{00000000-0005-0000-0000-000036000000}"/>
    <cellStyle name="?????PERSONAL" xfId="8" xr:uid="{00000000-0005-0000-0000-000037000000}"/>
    <cellStyle name="????_????" xfId="9" xr:uid="{00000000-0005-0000-0000-000038000000}"/>
    <cellStyle name="???[0]_PERSONAL" xfId="10" xr:uid="{00000000-0005-0000-0000-000039000000}"/>
    <cellStyle name="???_PERSONAL" xfId="11" xr:uid="{00000000-0005-0000-0000-00003A000000}"/>
    <cellStyle name="??_??" xfId="12" xr:uid="{00000000-0005-0000-0000-00003B000000}"/>
    <cellStyle name="?@??laroux" xfId="13" xr:uid="{00000000-0005-0000-0000-00003C000000}"/>
    <cellStyle name="=C:\WINDOWS\SYSTEM32\COMMAND.COM" xfId="14" xr:uid="{00000000-0005-0000-0000-00003D000000}"/>
    <cellStyle name="0,0_x000d__x000a_NA_x000d__x000a_" xfId="15" xr:uid="{00000000-0005-0000-0000-00003E000000}"/>
    <cellStyle name="Calc Currency (0)" xfId="16" xr:uid="{00000000-0005-0000-0000-00003F000000}"/>
    <cellStyle name="Calc Currency (2)" xfId="17" xr:uid="{00000000-0005-0000-0000-000040000000}"/>
    <cellStyle name="Calc Percent (0)" xfId="18" xr:uid="{00000000-0005-0000-0000-000041000000}"/>
    <cellStyle name="Calc Percent (1)" xfId="19" xr:uid="{00000000-0005-0000-0000-000042000000}"/>
    <cellStyle name="Calc Percent (2)" xfId="20" xr:uid="{00000000-0005-0000-0000-000043000000}"/>
    <cellStyle name="Calc Units (0)" xfId="21" xr:uid="{00000000-0005-0000-0000-000044000000}"/>
    <cellStyle name="Calc Units (1)" xfId="22" xr:uid="{00000000-0005-0000-0000-000045000000}"/>
    <cellStyle name="Calc Units (2)" xfId="23" xr:uid="{00000000-0005-0000-0000-000046000000}"/>
    <cellStyle name="Comma [00]" xfId="24" xr:uid="{00000000-0005-0000-0000-000047000000}"/>
    <cellStyle name="Comma 2 3" xfId="25" xr:uid="{00000000-0005-0000-0000-000048000000}"/>
    <cellStyle name="Comma_50-8355เฉพาะปัว" xfId="26" xr:uid="{00000000-0005-0000-0000-000049000000}"/>
    <cellStyle name="Comma_แบบตารางใหม่" xfId="27" xr:uid="{00000000-0005-0000-0000-00004A000000}"/>
    <cellStyle name="Currency [00]" xfId="28" xr:uid="{00000000-0005-0000-0000-00004B000000}"/>
    <cellStyle name="Date Short" xfId="29" xr:uid="{00000000-0005-0000-0000-00004C000000}"/>
    <cellStyle name="Enter Currency (0)" xfId="30" xr:uid="{00000000-0005-0000-0000-00004D000000}"/>
    <cellStyle name="Enter Currency (2)" xfId="31" xr:uid="{00000000-0005-0000-0000-00004E000000}"/>
    <cellStyle name="Enter Units (0)" xfId="32" xr:uid="{00000000-0005-0000-0000-00004F000000}"/>
    <cellStyle name="Enter Units (1)" xfId="33" xr:uid="{00000000-0005-0000-0000-000050000000}"/>
    <cellStyle name="Enter Units (2)" xfId="34" xr:uid="{00000000-0005-0000-0000-000051000000}"/>
    <cellStyle name="Grey" xfId="35" xr:uid="{00000000-0005-0000-0000-000052000000}"/>
    <cellStyle name="Header1" xfId="36" xr:uid="{00000000-0005-0000-0000-000053000000}"/>
    <cellStyle name="Header2" xfId="37" xr:uid="{00000000-0005-0000-0000-000054000000}"/>
    <cellStyle name="Input [yellow]" xfId="38" xr:uid="{00000000-0005-0000-0000-000055000000}"/>
    <cellStyle name="Link Currency (0)" xfId="39" xr:uid="{00000000-0005-0000-0000-000056000000}"/>
    <cellStyle name="Link Currency (2)" xfId="40" xr:uid="{00000000-0005-0000-0000-000057000000}"/>
    <cellStyle name="Link Units (0)" xfId="41" xr:uid="{00000000-0005-0000-0000-000058000000}"/>
    <cellStyle name="Link Units (1)" xfId="42" xr:uid="{00000000-0005-0000-0000-000059000000}"/>
    <cellStyle name="Link Units (2)" xfId="43" xr:uid="{00000000-0005-0000-0000-00005A000000}"/>
    <cellStyle name="Normal - Style1" xfId="44" xr:uid="{00000000-0005-0000-0000-00005B000000}"/>
    <cellStyle name="Normal 2" xfId="45" xr:uid="{00000000-0005-0000-0000-00005C000000}"/>
    <cellStyle name="Normal_50-10127อุดรธานี" xfId="46" xr:uid="{00000000-0005-0000-0000-00005D000000}"/>
    <cellStyle name="Normal_แบบตารางใหม่" xfId="47" xr:uid="{00000000-0005-0000-0000-00005E000000}"/>
    <cellStyle name="Normal_แบบตารางใหม่ 2" xfId="87" xr:uid="{29F91B9F-D2B2-4779-A340-37C62A307B3B}"/>
    <cellStyle name="Normal_ใบสรุปราคา (2)" xfId="48" xr:uid="{00000000-0005-0000-0000-00005F000000}"/>
    <cellStyle name="Normal_ใบสรุปราคา (2) 2" xfId="88" xr:uid="{41661713-64ED-4A5B-B0AF-C0D195E82965}"/>
    <cellStyle name="ParaBirimi [0]_RESULTS" xfId="49" xr:uid="{00000000-0005-0000-0000-000060000000}"/>
    <cellStyle name="ParaBirimi_RESULTS" xfId="50" xr:uid="{00000000-0005-0000-0000-000061000000}"/>
    <cellStyle name="Percent [0]" xfId="51" xr:uid="{00000000-0005-0000-0000-000062000000}"/>
    <cellStyle name="Percent [00]" xfId="52" xr:uid="{00000000-0005-0000-0000-000063000000}"/>
    <cellStyle name="Percent [2]" xfId="53" xr:uid="{00000000-0005-0000-0000-000064000000}"/>
    <cellStyle name="PrePop Currency (0)" xfId="54" xr:uid="{00000000-0005-0000-0000-000065000000}"/>
    <cellStyle name="PrePop Currency (2)" xfId="55" xr:uid="{00000000-0005-0000-0000-000066000000}"/>
    <cellStyle name="PrePop Units (0)" xfId="56" xr:uid="{00000000-0005-0000-0000-000067000000}"/>
    <cellStyle name="PrePop Units (1)" xfId="57" xr:uid="{00000000-0005-0000-0000-000068000000}"/>
    <cellStyle name="PrePop Units (2)" xfId="58" xr:uid="{00000000-0005-0000-0000-000069000000}"/>
    <cellStyle name="Text Indent A" xfId="59" xr:uid="{00000000-0005-0000-0000-00006A000000}"/>
    <cellStyle name="Text Indent B" xfId="60" xr:uid="{00000000-0005-0000-0000-00006B000000}"/>
    <cellStyle name="Text Indent C" xfId="61" xr:uid="{00000000-0005-0000-0000-00006C000000}"/>
    <cellStyle name="Virg? [0]_RESULTS" xfId="62" xr:uid="{00000000-0005-0000-0000-00006D000000}"/>
    <cellStyle name="Virg?_RESULTS" xfId="63" xr:uid="{00000000-0005-0000-0000-00006E000000}"/>
    <cellStyle name="เครื่องหมายจุลภาค 11" xfId="64" xr:uid="{00000000-0005-0000-0000-00006F000000}"/>
    <cellStyle name="เครื่องหมายจุลภาค 2" xfId="65" xr:uid="{00000000-0005-0000-0000-000070000000}"/>
    <cellStyle name="เครื่องหมายจุลภาค 3" xfId="66" xr:uid="{00000000-0005-0000-0000-000071000000}"/>
    <cellStyle name="เครื่องหมายจุลภาค 4" xfId="67" xr:uid="{00000000-0005-0000-0000-000072000000}"/>
    <cellStyle name="เครื่องหมายจุลภาค 7 2" xfId="68" xr:uid="{00000000-0005-0000-0000-000073000000}"/>
    <cellStyle name="เครื่องหมายจุลภาค_4580&amp;87-7-46" xfId="69" xr:uid="{00000000-0005-0000-0000-000074000000}"/>
    <cellStyle name="จุลภาค" xfId="1" builtinId="3"/>
    <cellStyle name="จุลภาค 2" xfId="72" xr:uid="{00000000-0005-0000-0000-000077000000}"/>
    <cellStyle name="จุลภาค 3" xfId="73" xr:uid="{00000000-0005-0000-0000-000078000000}"/>
    <cellStyle name="จุลภาค 4" xfId="85" xr:uid="{7BDB0EC0-4F3E-4FB8-ADE6-8A846CA4B279}"/>
    <cellStyle name="เชื่อมโยงหลายมิติ_10091" xfId="70" xr:uid="{00000000-0005-0000-0000-000075000000}"/>
    <cellStyle name="ตามการเชื่อมโยงหลายมิติ_10091" xfId="74" xr:uid="{00000000-0005-0000-0000-000079000000}"/>
    <cellStyle name="ปกติ" xfId="0" builtinId="0"/>
    <cellStyle name="ปกติ 13" xfId="75" xr:uid="{00000000-0005-0000-0000-00007A000000}"/>
    <cellStyle name="ปกติ 14" xfId="76" xr:uid="{00000000-0005-0000-0000-00007B000000}"/>
    <cellStyle name="ปกติ 15 2" xfId="77" xr:uid="{00000000-0005-0000-0000-00007C000000}"/>
    <cellStyle name="ปกติ 2" xfId="78" xr:uid="{00000000-0005-0000-0000-00007D000000}"/>
    <cellStyle name="ปกติ 2 2" xfId="79" xr:uid="{00000000-0005-0000-0000-00007E000000}"/>
    <cellStyle name="ปกติ 3" xfId="80" xr:uid="{00000000-0005-0000-0000-00007F000000}"/>
    <cellStyle name="ปกติ_4580&amp;87-7-46" xfId="81" xr:uid="{00000000-0005-0000-0000-000080000000}"/>
    <cellStyle name="ปกติ_50-8732  ฟอร์มตารางใหม่" xfId="82" xr:uid="{00000000-0005-0000-0000-000081000000}"/>
    <cellStyle name="ปกติ_คำนวณค่าเฉลี่ย Factor-F_6% 2" xfId="83" xr:uid="{00000000-0005-0000-0000-000082000000}"/>
    <cellStyle name="ปกติ_อาคาร สนง.ระบบบริการการแพทย์ฉุกเฉิน 10252" xfId="84" xr:uid="{00000000-0005-0000-0000-000083000000}"/>
    <cellStyle name="ปกติ_อาคาร สนง.ระบบบริการการแพทย์ฉุกเฉิน 10252 2" xfId="86" xr:uid="{ED70370A-BAE6-4205-BEBB-64573934F472}"/>
    <cellStyle name="เปอร์เซ็นต์ 2" xfId="71" xr:uid="{00000000-0005-0000-0000-00007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17</xdr:row>
      <xdr:rowOff>0</xdr:rowOff>
    </xdr:from>
    <xdr:to>
      <xdr:col>1</xdr:col>
      <xdr:colOff>57150</xdr:colOff>
      <xdr:row>17</xdr:row>
      <xdr:rowOff>0</xdr:rowOff>
    </xdr:to>
    <xdr:sp macro="" textlink="">
      <xdr:nvSpPr>
        <xdr:cNvPr id="24891" name="Rectangle 1">
          <a:extLst>
            <a:ext uri="{FF2B5EF4-FFF2-40B4-BE49-F238E27FC236}">
              <a16:creationId xmlns:a16="http://schemas.microsoft.com/office/drawing/2014/main" id="{00000000-0008-0000-0100-00003B610000}"/>
            </a:ext>
          </a:extLst>
        </xdr:cNvPr>
        <xdr:cNvSpPr>
          <a:spLocks noChangeArrowheads="1"/>
        </xdr:cNvSpPr>
      </xdr:nvSpPr>
      <xdr:spPr>
        <a:xfrm>
          <a:off x="457200" y="53244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0</xdr:col>
      <xdr:colOff>180975</xdr:colOff>
      <xdr:row>23</xdr:row>
      <xdr:rowOff>114300</xdr:rowOff>
    </xdr:from>
    <xdr:to>
      <xdr:col>0</xdr:col>
      <xdr:colOff>285750</xdr:colOff>
      <xdr:row>23</xdr:row>
      <xdr:rowOff>228600</xdr:rowOff>
    </xdr:to>
    <xdr:sp macro="" textlink="">
      <xdr:nvSpPr>
        <xdr:cNvPr id="24892" name="Rectangle 11">
          <a:extLst>
            <a:ext uri="{FF2B5EF4-FFF2-40B4-BE49-F238E27FC236}">
              <a16:creationId xmlns:a16="http://schemas.microsoft.com/office/drawing/2014/main" id="{00000000-0008-0000-0100-00003C610000}"/>
            </a:ext>
          </a:extLst>
        </xdr:cNvPr>
        <xdr:cNvSpPr>
          <a:spLocks noChangeArrowheads="1"/>
        </xdr:cNvSpPr>
      </xdr:nvSpPr>
      <xdr:spPr>
        <a:xfrm>
          <a:off x="180975" y="728662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0</xdr:col>
      <xdr:colOff>266700</xdr:colOff>
      <xdr:row>26</xdr:row>
      <xdr:rowOff>0</xdr:rowOff>
    </xdr:from>
    <xdr:to>
      <xdr:col>2</xdr:col>
      <xdr:colOff>1247775</xdr:colOff>
      <xdr:row>30</xdr:row>
      <xdr:rowOff>220710</xdr:rowOff>
    </xdr:to>
    <xdr:sp macro="" textlink="">
      <xdr:nvSpPr>
        <xdr:cNvPr id="4" name="Shape 14">
          <a:extLst>
            <a:ext uri="{FF2B5EF4-FFF2-40B4-BE49-F238E27FC236}">
              <a16:creationId xmlns:a16="http://schemas.microsoft.com/office/drawing/2014/main" id="{A00366B5-19E0-4A91-8043-D89C147E4419}"/>
            </a:ext>
          </a:extLst>
        </xdr:cNvPr>
        <xdr:cNvSpPr txBox="1"/>
      </xdr:nvSpPr>
      <xdr:spPr>
        <a:xfrm>
          <a:off x="266700" y="8162925"/>
          <a:ext cx="2390775" cy="127798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.................................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(</a:t>
          </a:r>
          <a:r>
            <a:rPr lang="th-TH" sz="1600" b="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รองศาสตราจารย์ปริเยศ</a:t>
          </a:r>
          <a:r>
            <a:rPr lang="th-TH" sz="1600" b="0"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สิทธิสรวง</a:t>
          </a:r>
          <a:r>
            <a:rPr lang="en-US" sz="1600" b="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)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</a:t>
          </a:r>
          <a:endParaRPr sz="1600" b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      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ประธานกรรมการ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  <xdr:twoCellAnchor>
    <xdr:from>
      <xdr:col>3</xdr:col>
      <xdr:colOff>190500</xdr:colOff>
      <xdr:row>26</xdr:row>
      <xdr:rowOff>0</xdr:rowOff>
    </xdr:from>
    <xdr:to>
      <xdr:col>5</xdr:col>
      <xdr:colOff>971550</xdr:colOff>
      <xdr:row>33</xdr:row>
      <xdr:rowOff>94163</xdr:rowOff>
    </xdr:to>
    <xdr:sp macro="" textlink="">
      <xdr:nvSpPr>
        <xdr:cNvPr id="5" name="Shape 15">
          <a:extLst>
            <a:ext uri="{FF2B5EF4-FFF2-40B4-BE49-F238E27FC236}">
              <a16:creationId xmlns:a16="http://schemas.microsoft.com/office/drawing/2014/main" id="{774C68C6-9091-4668-A99E-E7363CF94BA7}"/>
            </a:ext>
          </a:extLst>
        </xdr:cNvPr>
        <xdr:cNvSpPr txBox="1"/>
      </xdr:nvSpPr>
      <xdr:spPr>
        <a:xfrm>
          <a:off x="2990850" y="8162925"/>
          <a:ext cx="2781300" cy="1903913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.................................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(</a:t>
          </a:r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ผู้ช่วยศาสตราจารย์เอกรัฐ  อินต๊ะวงศา</a:t>
          </a:r>
          <a:r>
            <a:rPr lang="en-US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)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  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กรรมการ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  <xdr:twoCellAnchor>
    <xdr:from>
      <xdr:col>5</xdr:col>
      <xdr:colOff>847722</xdr:colOff>
      <xdr:row>25</xdr:row>
      <xdr:rowOff>323850</xdr:rowOff>
    </xdr:from>
    <xdr:to>
      <xdr:col>8</xdr:col>
      <xdr:colOff>542923</xdr:colOff>
      <xdr:row>31</xdr:row>
      <xdr:rowOff>160839</xdr:rowOff>
    </xdr:to>
    <xdr:sp macro="" textlink="">
      <xdr:nvSpPr>
        <xdr:cNvPr id="6" name="Shape 17">
          <a:extLst>
            <a:ext uri="{FF2B5EF4-FFF2-40B4-BE49-F238E27FC236}">
              <a16:creationId xmlns:a16="http://schemas.microsoft.com/office/drawing/2014/main" id="{A5A84C7A-D058-4A43-84B2-D538AEF8D222}"/>
            </a:ext>
          </a:extLst>
        </xdr:cNvPr>
        <xdr:cNvSpPr txBox="1"/>
      </xdr:nvSpPr>
      <xdr:spPr>
        <a:xfrm flipH="1">
          <a:off x="5648322" y="8143875"/>
          <a:ext cx="2971801" cy="1541964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.....................................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................................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   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(</a:t>
          </a:r>
          <a:r>
            <a:rPr lang="th-TH" sz="1600">
              <a:solidFill>
                <a:srgbClr val="000000"/>
              </a:solidFill>
              <a:effectLst/>
              <a:ea typeface="Cordia New" panose="020B0304020202020204" pitchFamily="34" charset="-34"/>
              <a:cs typeface="TH SarabunIT๙" panose="020B0500040200020003" pitchFamily="34" charset="-34"/>
            </a:rPr>
            <a:t>ผู้ช่วยศาสตราจารย์วัฒนา  มกรโรจน์ฤทธิ์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)                         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กรรมการ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  <xdr:twoCellAnchor>
    <xdr:from>
      <xdr:col>1</xdr:col>
      <xdr:colOff>0</xdr:colOff>
      <xdr:row>31</xdr:row>
      <xdr:rowOff>0</xdr:rowOff>
    </xdr:from>
    <xdr:to>
      <xdr:col>2</xdr:col>
      <xdr:colOff>621846</xdr:colOff>
      <xdr:row>35</xdr:row>
      <xdr:rowOff>68036</xdr:rowOff>
    </xdr:to>
    <xdr:sp macro="" textlink="">
      <xdr:nvSpPr>
        <xdr:cNvPr id="7" name="Shape 15">
          <a:extLst>
            <a:ext uri="{FF2B5EF4-FFF2-40B4-BE49-F238E27FC236}">
              <a16:creationId xmlns:a16="http://schemas.microsoft.com/office/drawing/2014/main" id="{35494B75-98A0-432A-8DB6-C7DD390D8B89}"/>
            </a:ext>
          </a:extLst>
        </xdr:cNvPr>
        <xdr:cNvSpPr txBox="1"/>
      </xdr:nvSpPr>
      <xdr:spPr>
        <a:xfrm>
          <a:off x="457200" y="9525000"/>
          <a:ext cx="1574346" cy="963386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.................................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(</a:t>
          </a:r>
          <a:r>
            <a:rPr lang="th-TH" sz="1600"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นายชัย   ชัยนันตา</a:t>
          </a:r>
          <a:r>
            <a:rPr lang="en-US" sz="1600"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)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 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   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กรรมการ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  <xdr:twoCellAnchor>
    <xdr:from>
      <xdr:col>2</xdr:col>
      <xdr:colOff>1019176</xdr:colOff>
      <xdr:row>31</xdr:row>
      <xdr:rowOff>19050</xdr:rowOff>
    </xdr:from>
    <xdr:to>
      <xdr:col>4</xdr:col>
      <xdr:colOff>171450</xdr:colOff>
      <xdr:row>37</xdr:row>
      <xdr:rowOff>138793</xdr:rowOff>
    </xdr:to>
    <xdr:sp macro="" textlink="">
      <xdr:nvSpPr>
        <xdr:cNvPr id="8" name="Shape 15">
          <a:extLst>
            <a:ext uri="{FF2B5EF4-FFF2-40B4-BE49-F238E27FC236}">
              <a16:creationId xmlns:a16="http://schemas.microsoft.com/office/drawing/2014/main" id="{E7497682-7C04-490F-8A15-3EC5CEDC01CF}"/>
            </a:ext>
          </a:extLst>
        </xdr:cNvPr>
        <xdr:cNvSpPr txBox="1"/>
      </xdr:nvSpPr>
      <xdr:spPr>
        <a:xfrm>
          <a:off x="2428876" y="9544050"/>
          <a:ext cx="1752599" cy="1548493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.................................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(</a:t>
          </a:r>
          <a:r>
            <a:rPr lang="th-TH" sz="1600"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นายสุรกิจ  อินมณี</a:t>
          </a:r>
          <a:r>
            <a:rPr lang="en-US" sz="1600"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)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  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กรรมการ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  <xdr:twoCellAnchor>
    <xdr:from>
      <xdr:col>4</xdr:col>
      <xdr:colOff>285749</xdr:colOff>
      <xdr:row>31</xdr:row>
      <xdr:rowOff>1</xdr:rowOff>
    </xdr:from>
    <xdr:to>
      <xdr:col>5</xdr:col>
      <xdr:colOff>1466849</xdr:colOff>
      <xdr:row>37</xdr:row>
      <xdr:rowOff>30211</xdr:rowOff>
    </xdr:to>
    <xdr:sp macro="" textlink="">
      <xdr:nvSpPr>
        <xdr:cNvPr id="9" name="Shape 15">
          <a:extLst>
            <a:ext uri="{FF2B5EF4-FFF2-40B4-BE49-F238E27FC236}">
              <a16:creationId xmlns:a16="http://schemas.microsoft.com/office/drawing/2014/main" id="{BEFCB228-7358-4531-96D3-4BB54F96F54E}"/>
            </a:ext>
          </a:extLst>
        </xdr:cNvPr>
        <xdr:cNvSpPr txBox="1"/>
      </xdr:nvSpPr>
      <xdr:spPr>
        <a:xfrm flipH="1">
          <a:off x="4295774" y="9525001"/>
          <a:ext cx="1971675" cy="145896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..........................................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(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นางสาวกัญชรส  แฮรี</a:t>
          </a: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  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กรรมการ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  <xdr:twoCellAnchor>
    <xdr:from>
      <xdr:col>5</xdr:col>
      <xdr:colOff>1543050</xdr:colOff>
      <xdr:row>30</xdr:row>
      <xdr:rowOff>285750</xdr:rowOff>
    </xdr:from>
    <xdr:to>
      <xdr:col>8</xdr:col>
      <xdr:colOff>161925</xdr:colOff>
      <xdr:row>38</xdr:row>
      <xdr:rowOff>189413</xdr:rowOff>
    </xdr:to>
    <xdr:sp macro="" textlink="">
      <xdr:nvSpPr>
        <xdr:cNvPr id="10" name="Shape 15">
          <a:extLst>
            <a:ext uri="{FF2B5EF4-FFF2-40B4-BE49-F238E27FC236}">
              <a16:creationId xmlns:a16="http://schemas.microsoft.com/office/drawing/2014/main" id="{7CE64A40-396F-4CBA-B3C1-AB94A41BB43B}"/>
            </a:ext>
          </a:extLst>
        </xdr:cNvPr>
        <xdr:cNvSpPr txBox="1"/>
      </xdr:nvSpPr>
      <xdr:spPr>
        <a:xfrm flipH="1">
          <a:off x="6343650" y="9505950"/>
          <a:ext cx="1895475" cy="1818188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.................................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(</a:t>
          </a:r>
          <a:r>
            <a:rPr lang="th-TH" sz="1600"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นายศุภวิชญ์ วรศรี</a:t>
          </a:r>
          <a:r>
            <a:rPr lang="en-US" sz="1600"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)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 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กรรมการ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  <xdr:twoCellAnchor>
    <xdr:from>
      <xdr:col>3</xdr:col>
      <xdr:colOff>504825</xdr:colOff>
      <xdr:row>35</xdr:row>
      <xdr:rowOff>180975</xdr:rowOff>
    </xdr:from>
    <xdr:to>
      <xdr:col>5</xdr:col>
      <xdr:colOff>581025</xdr:colOff>
      <xdr:row>43</xdr:row>
      <xdr:rowOff>119741</xdr:rowOff>
    </xdr:to>
    <xdr:sp macro="" textlink="">
      <xdr:nvSpPr>
        <xdr:cNvPr id="11" name="Shape 15">
          <a:extLst>
            <a:ext uri="{FF2B5EF4-FFF2-40B4-BE49-F238E27FC236}">
              <a16:creationId xmlns:a16="http://schemas.microsoft.com/office/drawing/2014/main" id="{10A4B3CB-D9A6-4DE0-B882-A2630222C53F}"/>
            </a:ext>
          </a:extLst>
        </xdr:cNvPr>
        <xdr:cNvSpPr txBox="1"/>
      </xdr:nvSpPr>
      <xdr:spPr>
        <a:xfrm>
          <a:off x="3305175" y="10601325"/>
          <a:ext cx="2076450" cy="1967591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.................................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นายจุลทัศน์   เยาวสกุลมาศ</a:t>
          </a: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กรรมการ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และเลขานุการ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20</xdr:row>
      <xdr:rowOff>66675</xdr:rowOff>
    </xdr:from>
    <xdr:to>
      <xdr:col>0</xdr:col>
      <xdr:colOff>257175</xdr:colOff>
      <xdr:row>20</xdr:row>
      <xdr:rowOff>180975</xdr:rowOff>
    </xdr:to>
    <xdr:sp macro="" textlink="">
      <xdr:nvSpPr>
        <xdr:cNvPr id="24498" name="Rectangle 2">
          <a:extLst>
            <a:ext uri="{FF2B5EF4-FFF2-40B4-BE49-F238E27FC236}">
              <a16:creationId xmlns:a16="http://schemas.microsoft.com/office/drawing/2014/main" id="{00000000-0008-0000-0200-0000B25F0000}"/>
            </a:ext>
          </a:extLst>
        </xdr:cNvPr>
        <xdr:cNvSpPr>
          <a:spLocks noChangeArrowheads="1"/>
        </xdr:cNvSpPr>
      </xdr:nvSpPr>
      <xdr:spPr>
        <a:xfrm>
          <a:off x="152400" y="578167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0</xdr:col>
      <xdr:colOff>152400</xdr:colOff>
      <xdr:row>21</xdr:row>
      <xdr:rowOff>57150</xdr:rowOff>
    </xdr:from>
    <xdr:to>
      <xdr:col>0</xdr:col>
      <xdr:colOff>257175</xdr:colOff>
      <xdr:row>21</xdr:row>
      <xdr:rowOff>171450</xdr:rowOff>
    </xdr:to>
    <xdr:sp macro="" textlink="">
      <xdr:nvSpPr>
        <xdr:cNvPr id="24499" name="Rectangle 2">
          <a:extLst>
            <a:ext uri="{FF2B5EF4-FFF2-40B4-BE49-F238E27FC236}">
              <a16:creationId xmlns:a16="http://schemas.microsoft.com/office/drawing/2014/main" id="{00000000-0008-0000-0200-0000B35F0000}"/>
            </a:ext>
          </a:extLst>
        </xdr:cNvPr>
        <xdr:cNvSpPr>
          <a:spLocks noChangeArrowheads="1"/>
        </xdr:cNvSpPr>
      </xdr:nvSpPr>
      <xdr:spPr>
        <a:xfrm>
          <a:off x="152400" y="601027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0</xdr:col>
      <xdr:colOff>259773</xdr:colOff>
      <xdr:row>24</xdr:row>
      <xdr:rowOff>69272</xdr:rowOff>
    </xdr:from>
    <xdr:to>
      <xdr:col>3</xdr:col>
      <xdr:colOff>952500</xdr:colOff>
      <xdr:row>27</xdr:row>
      <xdr:rowOff>100348</xdr:rowOff>
    </xdr:to>
    <xdr:sp macro="" textlink="">
      <xdr:nvSpPr>
        <xdr:cNvPr id="4" name="Shape 14">
          <a:extLst>
            <a:ext uri="{FF2B5EF4-FFF2-40B4-BE49-F238E27FC236}">
              <a16:creationId xmlns:a16="http://schemas.microsoft.com/office/drawing/2014/main" id="{FC3CF48A-AB7E-4329-BE3C-A6FF24BA592D}"/>
            </a:ext>
          </a:extLst>
        </xdr:cNvPr>
        <xdr:cNvSpPr txBox="1"/>
      </xdr:nvSpPr>
      <xdr:spPr>
        <a:xfrm>
          <a:off x="259773" y="6823363"/>
          <a:ext cx="2251363" cy="914303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.................................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(</a:t>
          </a:r>
          <a:r>
            <a:rPr lang="th-TH" sz="1600" b="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รองศาสตราจารย์ปริเยศ</a:t>
          </a:r>
          <a:r>
            <a:rPr lang="th-TH" sz="1600" b="0"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สิทธิสรวง</a:t>
          </a:r>
          <a:r>
            <a:rPr lang="en-US" sz="1600" b="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)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</a:t>
          </a:r>
          <a:endParaRPr sz="1600" b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ประธานกรรมการ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  <xdr:twoCellAnchor>
    <xdr:from>
      <xdr:col>4</xdr:col>
      <xdr:colOff>337704</xdr:colOff>
      <xdr:row>24</xdr:row>
      <xdr:rowOff>69273</xdr:rowOff>
    </xdr:from>
    <xdr:to>
      <xdr:col>7</xdr:col>
      <xdr:colOff>761999</xdr:colOff>
      <xdr:row>29</xdr:row>
      <xdr:rowOff>137459</xdr:rowOff>
    </xdr:to>
    <xdr:sp macro="" textlink="">
      <xdr:nvSpPr>
        <xdr:cNvPr id="5" name="Shape 15">
          <a:extLst>
            <a:ext uri="{FF2B5EF4-FFF2-40B4-BE49-F238E27FC236}">
              <a16:creationId xmlns:a16="http://schemas.microsoft.com/office/drawing/2014/main" id="{3F151640-1841-4812-AA25-5F1642514056}"/>
            </a:ext>
          </a:extLst>
        </xdr:cNvPr>
        <xdr:cNvSpPr txBox="1"/>
      </xdr:nvSpPr>
      <xdr:spPr>
        <a:xfrm>
          <a:off x="3125931" y="6823364"/>
          <a:ext cx="2918113" cy="1540231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(</a:t>
          </a:r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ผู้ช่วยศาสตราจารย์เอกรัฐ  อินต๊ะวงศา</a:t>
          </a:r>
          <a:r>
            <a:rPr lang="en-US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)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  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กรรมการ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  <xdr:twoCellAnchor>
    <xdr:from>
      <xdr:col>7</xdr:col>
      <xdr:colOff>710045</xdr:colOff>
      <xdr:row>24</xdr:row>
      <xdr:rowOff>77932</xdr:rowOff>
    </xdr:from>
    <xdr:to>
      <xdr:col>10</xdr:col>
      <xdr:colOff>781050</xdr:colOff>
      <xdr:row>29</xdr:row>
      <xdr:rowOff>176425</xdr:rowOff>
    </xdr:to>
    <xdr:sp macro="" textlink="">
      <xdr:nvSpPr>
        <xdr:cNvPr id="6" name="Shape 17">
          <a:extLst>
            <a:ext uri="{FF2B5EF4-FFF2-40B4-BE49-F238E27FC236}">
              <a16:creationId xmlns:a16="http://schemas.microsoft.com/office/drawing/2014/main" id="{FBEB3665-7366-493D-AA89-A63DC1A74A04}"/>
            </a:ext>
          </a:extLst>
        </xdr:cNvPr>
        <xdr:cNvSpPr txBox="1"/>
      </xdr:nvSpPr>
      <xdr:spPr>
        <a:xfrm flipH="1">
          <a:off x="5992090" y="6832023"/>
          <a:ext cx="2815937" cy="1570538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........................................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.................................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(</a:t>
          </a:r>
          <a:r>
            <a:rPr lang="th-TH" sz="1600">
              <a:solidFill>
                <a:srgbClr val="000000"/>
              </a:solidFill>
              <a:effectLst/>
              <a:ea typeface="Cordia New" panose="020B0304020202020204" pitchFamily="34" charset="-34"/>
              <a:cs typeface="TH SarabunIT๙" panose="020B0500040200020003" pitchFamily="34" charset="-34"/>
            </a:rPr>
            <a:t>ผู้ช่วยศาสตราจารย์วัฒนา  มกรโรจน์ฤทธิ์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)                         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กรรมการ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  <xdr:twoCellAnchor>
    <xdr:from>
      <xdr:col>1</xdr:col>
      <xdr:colOff>77932</xdr:colOff>
      <xdr:row>28</xdr:row>
      <xdr:rowOff>225137</xdr:rowOff>
    </xdr:from>
    <xdr:to>
      <xdr:col>3</xdr:col>
      <xdr:colOff>614797</xdr:colOff>
      <xdr:row>32</xdr:row>
      <xdr:rowOff>8659</xdr:rowOff>
    </xdr:to>
    <xdr:sp macro="" textlink="">
      <xdr:nvSpPr>
        <xdr:cNvPr id="7" name="Shape 15">
          <a:extLst>
            <a:ext uri="{FF2B5EF4-FFF2-40B4-BE49-F238E27FC236}">
              <a16:creationId xmlns:a16="http://schemas.microsoft.com/office/drawing/2014/main" id="{698B36DE-1BEA-4208-9682-91BA7B984DCC}"/>
            </a:ext>
          </a:extLst>
        </xdr:cNvPr>
        <xdr:cNvSpPr txBox="1"/>
      </xdr:nvSpPr>
      <xdr:spPr>
        <a:xfrm>
          <a:off x="580159" y="8156864"/>
          <a:ext cx="1593274" cy="961159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(</a:t>
          </a:r>
          <a:r>
            <a:rPr lang="th-TH" sz="1600"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นายชัย   ชัยนันตา</a:t>
          </a:r>
          <a:r>
            <a:rPr lang="en-US" sz="1600"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)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 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   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กรรมการ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  <xdr:twoCellAnchor>
    <xdr:from>
      <xdr:col>3</xdr:col>
      <xdr:colOff>917864</xdr:colOff>
      <xdr:row>28</xdr:row>
      <xdr:rowOff>225136</xdr:rowOff>
    </xdr:from>
    <xdr:to>
      <xdr:col>6</xdr:col>
      <xdr:colOff>190500</xdr:colOff>
      <xdr:row>31</xdr:row>
      <xdr:rowOff>259771</xdr:rowOff>
    </xdr:to>
    <xdr:sp macro="" textlink="">
      <xdr:nvSpPr>
        <xdr:cNvPr id="8" name="Shape 15">
          <a:extLst>
            <a:ext uri="{FF2B5EF4-FFF2-40B4-BE49-F238E27FC236}">
              <a16:creationId xmlns:a16="http://schemas.microsoft.com/office/drawing/2014/main" id="{58EC3292-C57D-46D8-B449-6266249713BF}"/>
            </a:ext>
          </a:extLst>
        </xdr:cNvPr>
        <xdr:cNvSpPr txBox="1"/>
      </xdr:nvSpPr>
      <xdr:spPr>
        <a:xfrm flipH="1">
          <a:off x="2476500" y="8156863"/>
          <a:ext cx="1723159" cy="917863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.................................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(</a:t>
          </a:r>
          <a:r>
            <a:rPr lang="th-TH" sz="1600"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นายสุรกิจ  อินมณี</a:t>
          </a:r>
          <a:r>
            <a:rPr lang="en-US" sz="1600"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)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  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กรรมการ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  <xdr:twoCellAnchor>
    <xdr:from>
      <xdr:col>6</xdr:col>
      <xdr:colOff>398315</xdr:colOff>
      <xdr:row>28</xdr:row>
      <xdr:rowOff>207817</xdr:rowOff>
    </xdr:from>
    <xdr:to>
      <xdr:col>7</xdr:col>
      <xdr:colOff>1065068</xdr:colOff>
      <xdr:row>31</xdr:row>
      <xdr:rowOff>294408</xdr:rowOff>
    </xdr:to>
    <xdr:sp macro="" textlink="">
      <xdr:nvSpPr>
        <xdr:cNvPr id="9" name="Shape 15">
          <a:extLst>
            <a:ext uri="{FF2B5EF4-FFF2-40B4-BE49-F238E27FC236}">
              <a16:creationId xmlns:a16="http://schemas.microsoft.com/office/drawing/2014/main" id="{48C1FAAA-700B-42CB-AD85-CDE9534E9391}"/>
            </a:ext>
          </a:extLst>
        </xdr:cNvPr>
        <xdr:cNvSpPr txBox="1"/>
      </xdr:nvSpPr>
      <xdr:spPr>
        <a:xfrm flipH="1">
          <a:off x="4407474" y="8139544"/>
          <a:ext cx="1939639" cy="969819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(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นางสาวกัญชรส  แฮรี</a:t>
          </a: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  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กรรมการ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  <xdr:twoCellAnchor>
    <xdr:from>
      <xdr:col>7</xdr:col>
      <xdr:colOff>1238250</xdr:colOff>
      <xdr:row>28</xdr:row>
      <xdr:rowOff>199159</xdr:rowOff>
    </xdr:from>
    <xdr:to>
      <xdr:col>10</xdr:col>
      <xdr:colOff>388793</xdr:colOff>
      <xdr:row>34</xdr:row>
      <xdr:rowOff>250892</xdr:rowOff>
    </xdr:to>
    <xdr:sp macro="" textlink="">
      <xdr:nvSpPr>
        <xdr:cNvPr id="10" name="Shape 15">
          <a:extLst>
            <a:ext uri="{FF2B5EF4-FFF2-40B4-BE49-F238E27FC236}">
              <a16:creationId xmlns:a16="http://schemas.microsoft.com/office/drawing/2014/main" id="{3E709D32-36C4-4B7E-8EDD-25F573600DFA}"/>
            </a:ext>
          </a:extLst>
        </xdr:cNvPr>
        <xdr:cNvSpPr txBox="1"/>
      </xdr:nvSpPr>
      <xdr:spPr>
        <a:xfrm flipH="1">
          <a:off x="6520295" y="8130886"/>
          <a:ext cx="1895475" cy="1818188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(</a:t>
          </a:r>
          <a:r>
            <a:rPr lang="th-TH" sz="1600"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นายศุภวิชญ์ วรศรี</a:t>
          </a:r>
          <a:r>
            <a:rPr lang="en-US" sz="1600"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)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 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กรรมการ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  <xdr:twoCellAnchor>
    <xdr:from>
      <xdr:col>4</xdr:col>
      <xdr:colOff>337705</xdr:colOff>
      <xdr:row>32</xdr:row>
      <xdr:rowOff>216477</xdr:rowOff>
    </xdr:from>
    <xdr:to>
      <xdr:col>6</xdr:col>
      <xdr:colOff>1143001</xdr:colOff>
      <xdr:row>35</xdr:row>
      <xdr:rowOff>251114</xdr:rowOff>
    </xdr:to>
    <xdr:sp macro="" textlink="">
      <xdr:nvSpPr>
        <xdr:cNvPr id="11" name="Shape 15">
          <a:extLst>
            <a:ext uri="{FF2B5EF4-FFF2-40B4-BE49-F238E27FC236}">
              <a16:creationId xmlns:a16="http://schemas.microsoft.com/office/drawing/2014/main" id="{814780E4-6FF7-4308-B4B8-D48A080E4AAC}"/>
            </a:ext>
          </a:extLst>
        </xdr:cNvPr>
        <xdr:cNvSpPr txBox="1"/>
      </xdr:nvSpPr>
      <xdr:spPr>
        <a:xfrm>
          <a:off x="3125932" y="9325841"/>
          <a:ext cx="2026228" cy="917864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.................................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(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นายจุลทัศน์   เยาวสกุลมาศ</a:t>
          </a: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กรรมการ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และเลขานุการ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3</xdr:col>
      <xdr:colOff>1241713</xdr:colOff>
      <xdr:row>29</xdr:row>
      <xdr:rowOff>199928</xdr:rowOff>
    </xdr:to>
    <xdr:sp macro="" textlink="">
      <xdr:nvSpPr>
        <xdr:cNvPr id="2" name="Shape 14">
          <a:extLst>
            <a:ext uri="{FF2B5EF4-FFF2-40B4-BE49-F238E27FC236}">
              <a16:creationId xmlns:a16="http://schemas.microsoft.com/office/drawing/2014/main" id="{B5D5CD2A-C312-4157-855F-20C2EDE77A5F}"/>
            </a:ext>
          </a:extLst>
        </xdr:cNvPr>
        <xdr:cNvSpPr txBox="1"/>
      </xdr:nvSpPr>
      <xdr:spPr>
        <a:xfrm>
          <a:off x="142875" y="7820025"/>
          <a:ext cx="2251363" cy="914303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.................................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(</a:t>
          </a:r>
          <a:r>
            <a:rPr lang="th-TH" sz="1600" b="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รองศาสตราจารย์ปริเยศ</a:t>
          </a:r>
          <a:r>
            <a:rPr lang="th-TH" sz="1600" b="0"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สิทธิสรวง</a:t>
          </a:r>
          <a:r>
            <a:rPr lang="en-US" sz="1600" b="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)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</a:t>
          </a:r>
          <a:endParaRPr sz="1600" b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ประธานกรรมการ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  <xdr:twoCellAnchor>
    <xdr:from>
      <xdr:col>3</xdr:col>
      <xdr:colOff>1333500</xdr:colOff>
      <xdr:row>25</xdr:row>
      <xdr:rowOff>228600</xdr:rowOff>
    </xdr:from>
    <xdr:to>
      <xdr:col>5</xdr:col>
      <xdr:colOff>876300</xdr:colOff>
      <xdr:row>32</xdr:row>
      <xdr:rowOff>235306</xdr:rowOff>
    </xdr:to>
    <xdr:sp macro="" textlink="">
      <xdr:nvSpPr>
        <xdr:cNvPr id="3" name="Shape 15">
          <a:extLst>
            <a:ext uri="{FF2B5EF4-FFF2-40B4-BE49-F238E27FC236}">
              <a16:creationId xmlns:a16="http://schemas.microsoft.com/office/drawing/2014/main" id="{3DCDF274-1A50-49FF-BBAF-0B8C34F3BB09}"/>
            </a:ext>
          </a:extLst>
        </xdr:cNvPr>
        <xdr:cNvSpPr txBox="1"/>
      </xdr:nvSpPr>
      <xdr:spPr>
        <a:xfrm flipH="1">
          <a:off x="2486025" y="7810500"/>
          <a:ext cx="2990850" cy="1787881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(</a:t>
          </a:r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ผู้ช่วยศาสตราจารย์เอกรัฐ  อินต๊ะวงศา</a:t>
          </a:r>
          <a:r>
            <a:rPr lang="en-US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)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  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กรรมการ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  <xdr:twoCellAnchor>
    <xdr:from>
      <xdr:col>5</xdr:col>
      <xdr:colOff>666750</xdr:colOff>
      <xdr:row>26</xdr:row>
      <xdr:rowOff>0</xdr:rowOff>
    </xdr:from>
    <xdr:to>
      <xdr:col>9</xdr:col>
      <xdr:colOff>9524</xdr:colOff>
      <xdr:row>32</xdr:row>
      <xdr:rowOff>27488</xdr:rowOff>
    </xdr:to>
    <xdr:sp macro="" textlink="">
      <xdr:nvSpPr>
        <xdr:cNvPr id="4" name="Shape 17">
          <a:extLst>
            <a:ext uri="{FF2B5EF4-FFF2-40B4-BE49-F238E27FC236}">
              <a16:creationId xmlns:a16="http://schemas.microsoft.com/office/drawing/2014/main" id="{C9962F5A-7409-4DCB-AAC1-C19AEAADB964}"/>
            </a:ext>
          </a:extLst>
        </xdr:cNvPr>
        <xdr:cNvSpPr txBox="1"/>
      </xdr:nvSpPr>
      <xdr:spPr>
        <a:xfrm flipH="1">
          <a:off x="5267325" y="7820025"/>
          <a:ext cx="2943224" cy="1570538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........................................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.................................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(</a:t>
          </a:r>
          <a:r>
            <a:rPr lang="th-TH" sz="1600">
              <a:solidFill>
                <a:srgbClr val="000000"/>
              </a:solidFill>
              <a:effectLst/>
              <a:ea typeface="Cordia New" panose="020B0304020202020204" pitchFamily="34" charset="-34"/>
              <a:cs typeface="TH SarabunIT๙" panose="020B0500040200020003" pitchFamily="34" charset="-34"/>
            </a:rPr>
            <a:t>ผู้ช่วยศาสตราจารย์วัฒนา  มกรโรจน์ฤทธิ์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)                         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กรรมการ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  <xdr:twoCellAnchor>
    <xdr:from>
      <xdr:col>1</xdr:col>
      <xdr:colOff>171449</xdr:colOff>
      <xdr:row>31</xdr:row>
      <xdr:rowOff>0</xdr:rowOff>
    </xdr:from>
    <xdr:to>
      <xdr:col>3</xdr:col>
      <xdr:colOff>1095374</xdr:colOff>
      <xdr:row>34</xdr:row>
      <xdr:rowOff>75334</xdr:rowOff>
    </xdr:to>
    <xdr:sp macro="" textlink="">
      <xdr:nvSpPr>
        <xdr:cNvPr id="5" name="Shape 15">
          <a:extLst>
            <a:ext uri="{FF2B5EF4-FFF2-40B4-BE49-F238E27FC236}">
              <a16:creationId xmlns:a16="http://schemas.microsoft.com/office/drawing/2014/main" id="{CC1FEF6D-11CD-4AE1-A7D7-23311FE4994F}"/>
            </a:ext>
          </a:extLst>
        </xdr:cNvPr>
        <xdr:cNvSpPr txBox="1"/>
      </xdr:nvSpPr>
      <xdr:spPr>
        <a:xfrm>
          <a:off x="314324" y="9067800"/>
          <a:ext cx="1933575" cy="961159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(</a:t>
          </a:r>
          <a:r>
            <a:rPr lang="th-TH" sz="1600"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นายชัย   ชัยนันตา</a:t>
          </a:r>
          <a:r>
            <a:rPr lang="en-US" sz="1600"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)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 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        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กรรมการ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  <xdr:twoCellAnchor>
    <xdr:from>
      <xdr:col>3</xdr:col>
      <xdr:colOff>981075</xdr:colOff>
      <xdr:row>31</xdr:row>
      <xdr:rowOff>9525</xdr:rowOff>
    </xdr:from>
    <xdr:to>
      <xdr:col>4</xdr:col>
      <xdr:colOff>876299</xdr:colOff>
      <xdr:row>36</xdr:row>
      <xdr:rowOff>32039</xdr:rowOff>
    </xdr:to>
    <xdr:sp macro="" textlink="">
      <xdr:nvSpPr>
        <xdr:cNvPr id="6" name="Shape 15">
          <a:extLst>
            <a:ext uri="{FF2B5EF4-FFF2-40B4-BE49-F238E27FC236}">
              <a16:creationId xmlns:a16="http://schemas.microsoft.com/office/drawing/2014/main" id="{04608477-C690-4543-ACD6-20D16B44191F}"/>
            </a:ext>
          </a:extLst>
        </xdr:cNvPr>
        <xdr:cNvSpPr txBox="1"/>
      </xdr:nvSpPr>
      <xdr:spPr>
        <a:xfrm flipH="1">
          <a:off x="2133600" y="9077325"/>
          <a:ext cx="2333624" cy="1498889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.............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.................................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(</a:t>
          </a:r>
          <a:r>
            <a:rPr lang="th-TH" sz="1600"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นายสุรกิจ  อินมณี</a:t>
          </a:r>
          <a:r>
            <a:rPr lang="en-US" sz="1600"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)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  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กรรมการ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  <xdr:twoCellAnchor>
    <xdr:from>
      <xdr:col>4</xdr:col>
      <xdr:colOff>714373</xdr:colOff>
      <xdr:row>31</xdr:row>
      <xdr:rowOff>0</xdr:rowOff>
    </xdr:from>
    <xdr:to>
      <xdr:col>6</xdr:col>
      <xdr:colOff>676274</xdr:colOff>
      <xdr:row>33</xdr:row>
      <xdr:rowOff>266700</xdr:rowOff>
    </xdr:to>
    <xdr:sp macro="" textlink="">
      <xdr:nvSpPr>
        <xdr:cNvPr id="7" name="Shape 15">
          <a:extLst>
            <a:ext uri="{FF2B5EF4-FFF2-40B4-BE49-F238E27FC236}">
              <a16:creationId xmlns:a16="http://schemas.microsoft.com/office/drawing/2014/main" id="{2715CC9B-03EF-4646-99B5-E107A64CD835}"/>
            </a:ext>
          </a:extLst>
        </xdr:cNvPr>
        <xdr:cNvSpPr txBox="1"/>
      </xdr:nvSpPr>
      <xdr:spPr>
        <a:xfrm flipH="1">
          <a:off x="4305298" y="9067800"/>
          <a:ext cx="2066926" cy="8572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(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นางสาวกัญชรส  แฮรี</a:t>
          </a: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  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กรรมการ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  <xdr:twoCellAnchor>
    <xdr:from>
      <xdr:col>6</xdr:col>
      <xdr:colOff>504824</xdr:colOff>
      <xdr:row>31</xdr:row>
      <xdr:rowOff>0</xdr:rowOff>
    </xdr:from>
    <xdr:to>
      <xdr:col>8</xdr:col>
      <xdr:colOff>380999</xdr:colOff>
      <xdr:row>39</xdr:row>
      <xdr:rowOff>103688</xdr:rowOff>
    </xdr:to>
    <xdr:sp macro="" textlink="">
      <xdr:nvSpPr>
        <xdr:cNvPr id="8" name="Shape 15">
          <a:extLst>
            <a:ext uri="{FF2B5EF4-FFF2-40B4-BE49-F238E27FC236}">
              <a16:creationId xmlns:a16="http://schemas.microsoft.com/office/drawing/2014/main" id="{548ACDEF-69F6-4CD4-9F2C-865B67210C96}"/>
            </a:ext>
          </a:extLst>
        </xdr:cNvPr>
        <xdr:cNvSpPr txBox="1"/>
      </xdr:nvSpPr>
      <xdr:spPr>
        <a:xfrm>
          <a:off x="6200774" y="9067800"/>
          <a:ext cx="1857375" cy="2408738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(</a:t>
          </a:r>
          <a:r>
            <a:rPr lang="th-TH" sz="1600"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นายศุภวิชญ์ วรศรี</a:t>
          </a:r>
          <a:r>
            <a:rPr lang="en-US" sz="1600"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)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 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กรรมการ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  <xdr:twoCellAnchor>
    <xdr:from>
      <xdr:col>3</xdr:col>
      <xdr:colOff>2209800</xdr:colOff>
      <xdr:row>34</xdr:row>
      <xdr:rowOff>180975</xdr:rowOff>
    </xdr:from>
    <xdr:to>
      <xdr:col>5</xdr:col>
      <xdr:colOff>781050</xdr:colOff>
      <xdr:row>39</xdr:row>
      <xdr:rowOff>89189</xdr:rowOff>
    </xdr:to>
    <xdr:sp macro="" textlink="">
      <xdr:nvSpPr>
        <xdr:cNvPr id="9" name="Shape 15">
          <a:extLst>
            <a:ext uri="{FF2B5EF4-FFF2-40B4-BE49-F238E27FC236}">
              <a16:creationId xmlns:a16="http://schemas.microsoft.com/office/drawing/2014/main" id="{AB69DFF7-6B6D-407E-B6FD-A6ACF2C3D95D}"/>
            </a:ext>
          </a:extLst>
        </xdr:cNvPr>
        <xdr:cNvSpPr txBox="1"/>
      </xdr:nvSpPr>
      <xdr:spPr>
        <a:xfrm>
          <a:off x="3362325" y="10134600"/>
          <a:ext cx="2019300" cy="1327439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.................................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(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นายจุลทัศน์   เยาวสกุลมาศ</a:t>
          </a: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เลขานุการ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4267200" y="931545"/>
          <a:ext cx="123825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 panose="020B0304020202020204"/>
              <a:cs typeface="Cordia New" panose="020B0304020202020204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>
        <a:xfrm>
          <a:off x="4810125" y="1160145"/>
          <a:ext cx="266700" cy="6477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4267200" y="931545"/>
          <a:ext cx="123825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 panose="020B0304020202020204"/>
              <a:cs typeface="Cordia New" panose="020B0304020202020204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rrowheads="1"/>
        </xdr:cNvSpPr>
      </xdr:nvSpPr>
      <xdr:spPr>
        <a:xfrm>
          <a:off x="4810125" y="1160145"/>
          <a:ext cx="266700" cy="6477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4267200" y="931545"/>
          <a:ext cx="123825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 panose="020B0304020202020204"/>
              <a:cs typeface="Cordia New" panose="020B0304020202020204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rrowheads="1"/>
        </xdr:cNvSpPr>
      </xdr:nvSpPr>
      <xdr:spPr>
        <a:xfrm>
          <a:off x="4810125" y="1160145"/>
          <a:ext cx="266700" cy="6477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4267200" y="931545"/>
          <a:ext cx="123825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41148" rIns="27432" bIns="0" anchor="t" upright="1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 panose="020B0304020202020204"/>
              <a:cs typeface="Cordia New" panose="020B0304020202020204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229235</xdr:rowOff>
    </xdr:from>
    <xdr:to>
      <xdr:col>3</xdr:col>
      <xdr:colOff>762000</xdr:colOff>
      <xdr:row>4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4810125" y="1160780"/>
          <a:ext cx="266700" cy="64135"/>
        </a:xfrm>
        <a:prstGeom prst="downArrow">
          <a:avLst>
            <a:gd name="adj1" fmla="val 50000"/>
            <a:gd name="adj2" fmla="val 25000"/>
          </a:avLst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>
        <a:xfrm>
          <a:off x="4267200" y="931545"/>
          <a:ext cx="123825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41148" rIns="27432" bIns="0" anchor="t" upright="1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 panose="020B0304020202020204"/>
              <a:cs typeface="Cordia New" panose="020B0304020202020204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229235</xdr:rowOff>
    </xdr:from>
    <xdr:to>
      <xdr:col>3</xdr:col>
      <xdr:colOff>762000</xdr:colOff>
      <xdr:row>4</xdr:row>
      <xdr:rowOff>0</xdr:rowOff>
    </xdr:to>
    <xdr:sp macro="" textlink="">
      <xdr:nvSpPr>
        <xdr:cNvPr id="11" name="AutoShape 7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4810125" y="1160780"/>
          <a:ext cx="266700" cy="64135"/>
        </a:xfrm>
        <a:prstGeom prst="downArrow">
          <a:avLst>
            <a:gd name="adj1" fmla="val 50000"/>
            <a:gd name="adj2" fmla="val 25000"/>
          </a:avLst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>
        <a:xfrm>
          <a:off x="4267200" y="931545"/>
          <a:ext cx="123825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41148" rIns="27432" bIns="0" anchor="t" upright="1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 panose="020B0304020202020204"/>
              <a:cs typeface="Cordia New" panose="020B0304020202020204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229235</xdr:rowOff>
    </xdr:from>
    <xdr:to>
      <xdr:col>3</xdr:col>
      <xdr:colOff>762000</xdr:colOff>
      <xdr:row>4</xdr:row>
      <xdr:rowOff>0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4810125" y="1160780"/>
          <a:ext cx="266700" cy="64135"/>
        </a:xfrm>
        <a:prstGeom prst="downArrow">
          <a:avLst>
            <a:gd name="adj1" fmla="val 50000"/>
            <a:gd name="adj2" fmla="val 25000"/>
          </a:avLst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aya2\d_salaya2\WINDOWS\TEMP\Cos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&#3648;&#3626;&#3609;&#3629;&#3619;&#3634;&#3588;&#3634;-%20(&#3626;&#3641;&#3605;&#3619;)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-FLASH%20DRIVE%20&#3627;&#3629;&#3614;&#3633;&#3585;&#3621;&#3635;&#3611;&#3634;&#3591;%20&#3627;&#3621;&#3633;&#3591;&#3607;&#3637;&#3656;%204%20-Final\3-&#3619;&#3634;&#3618;&#3585;&#3634;&#3619;&#3611;&#3619;&#3632;&#3617;&#3634;&#3603;&#3619;&#3634;&#3588;&#3634;%20&#3611;&#3619;%204%20&#3611;&#3619;%205%20&#3649;&#3621;&#3632;%20&#3611;&#3619;%206\&#3650;&#3588;&#3619;&#3591;&#3626;&#3619;&#3657;&#3634;&#3591;%20&#3612;&#3609;&#3633;&#3591;&#3621;&#3636;&#3615;&#3607;&#36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19;&#3623;&#3617;&#3652;&#3615;&#3621;&#3660;&#3627;&#3629;&#3614;&#3633;&#3585;\&#3649;&#3585;&#3657;&#3652;&#3586;%20BOQ%2065&#3621;&#3657;&#3634;&#3609;&#3611;&#3619;&#3633;&#3610;factorF&#3585;&#3633;&#3609;&#3612;&#3621;&#3591;&#3634;&#3609;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"/>
      <sheetName val="ศูนย์การแพทย์"/>
      <sheetName val="หอพักผู้ป่วย"/>
      <sheetName val="อาคารบริการ"/>
      <sheetName val="สรศป"/>
      <sheetName val="Cost2"/>
      <sheetName val="FR"/>
      <sheetName val="Sheet1"/>
      <sheetName val="วัดใต้"/>
      <sheetName val="#REF"/>
      <sheetName val="封面 "/>
      <sheetName val="粉刷"/>
      <sheetName val="裝修"/>
      <sheetName val="風管工程"/>
      <sheetName val="合約價"/>
      <sheetName val="산근"/>
      <sheetName val="รวมราคาทั้งสิ้น"/>
      <sheetName val="ราคาต่อหน่วย2-9"/>
      <sheetName val="????"/>
      <sheetName val="@_x001c__x0014__x0002__x0011__x0014_ñCe?_x0001_0"/>
      <sheetName val=""/>
      <sheetName val="SUMMERY (BOQ)"/>
      <sheetName val="FIRST FLOOR"/>
      <sheetName val="SECOND FLOOR"/>
      <sheetName val="3RD FLOOR"/>
      <sheetName val="4 TH FLOOR"/>
      <sheetName val="1ST-4TH DOOR WORK"/>
      <sheetName val="1ST-4TH MAIL&amp;FEMALE TOILET"/>
      <sheetName val="5THFLOOR LIFT LOBBY&amp;CORRIDOR"/>
      <sheetName val="Back Up"/>
      <sheetName val="Matt_Guest"/>
      <sheetName val="SUM-AIR-Submit"/>
      <sheetName val="FAB별"/>
      <sheetName val="?????@_x001c__x0014_?????_x0002__x0011__x0014_?????ñCe?_x0001_???0?"/>
      <sheetName val="Concrete Beam"/>
      <sheetName val="AR(AUF)"/>
      <sheetName val="D&amp;W(AUF)"/>
      <sheetName val="EE"/>
      <sheetName val="RO(AUF)"/>
      <sheetName val="SAN(AUF)"/>
      <sheetName val="SUM_ALL"/>
      <sheetName val="Road&amp;Fence(AUF)"/>
      <sheetName val="ถนน+รั้ว"/>
      <sheetName val="JUNE"/>
      <sheetName val="ADM_A"/>
      <sheetName val="JUNE1"/>
      <sheetName val="Admin"/>
      <sheetName val="CDC"/>
      <sheetName val="Estate"/>
      <sheetName val="Fire"/>
      <sheetName val="Guest"/>
      <sheetName val="Medical"/>
      <sheetName val="PR"/>
      <sheetName val="PRE"/>
      <sheetName val="Secutiry"/>
      <sheetName val="Waste"/>
      <sheetName val="_x0000__x0000__x0000__x0000__x0000_@_x001c__x0014__x0000__x0000__x0000__x0000__x0000__x0002__x0011__x0014__x0000__x0000__x0000__x0000__x0000_ñCe?_x0001__x0000__x0000__x0000_0_x0000_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BankofThailand"/>
      <sheetName val="TAC"/>
      <sheetName val="รามไทย"/>
      <sheetName val="FORM"/>
      <sheetName val="Quote"/>
      <sheetName val="ตามลูกค้าต้องการ"/>
      <sheetName val="ราคาหนังแท้-เทียม"/>
      <sheetName val="สรุ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ผนังลิฟท์_เดิม"/>
      <sheetName val="ผนังลิฟท์_เทียบ"/>
      <sheetName val="ทางเท้า GS"/>
    </sheetNames>
    <sheetDataSet>
      <sheetData sheetId="0"/>
      <sheetData sheetId="1">
        <row r="31">
          <cell r="AN31">
            <v>76.964761999999794</v>
          </cell>
          <cell r="AO31">
            <v>98.932659999999899</v>
          </cell>
          <cell r="AZ31">
            <v>19.16</v>
          </cell>
          <cell r="BA31">
            <v>1.4370000000000001</v>
          </cell>
        </row>
      </sheetData>
      <sheetData sheetId="2">
        <row r="12">
          <cell r="AX12">
            <v>26.3</v>
          </cell>
          <cell r="AY12">
            <v>263</v>
          </cell>
          <cell r="AZ12">
            <v>78.900000000000006</v>
          </cell>
          <cell r="BA12">
            <v>31.56</v>
          </cell>
        </row>
        <row r="14">
          <cell r="AM14">
            <v>167.85974999999999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(ปร6)"/>
      <sheetName val="ปร5"/>
      <sheetName val="สรุปหมวดงาน(ปร5ก)"/>
      <sheetName val="สรุปหมวดงาน(ปร5ข)"/>
      <sheetName val="สรุปหมวดงาน(ปร5พ)"/>
      <sheetName val="สวนที่1-ก่อสร้าง(ปร4)"/>
      <sheetName val="สวนที่2-ครุภัณฑ์จัดซื้อ(ปร4)(2)"/>
      <sheetName val="คำนวณ Factor F "/>
      <sheetName val="รายการยกเลิกประมาณราคา"/>
      <sheetName val="ปก"/>
    </sheetNames>
    <sheetDataSet>
      <sheetData sheetId="0" refreshError="1"/>
      <sheetData sheetId="1" refreshError="1"/>
      <sheetData sheetId="2">
        <row r="3">
          <cell r="A3" t="str">
            <v>ชื่อโครงการ/ก่อสร้างอาคารหอพักนักเรียนและนักศึกษา มหาวิทยาลัยราชภัฎลำปาง</v>
          </cell>
        </row>
        <row r="6">
          <cell r="A6" t="str">
            <v xml:space="preserve">คำนวณราคากลางโดย  :บัญชีงานก่อสร้าง 2566/ ราคาจากพาณิชย์จังหวัด 2568/สืบราคา 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7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3"/>
  <sheetViews>
    <sheetView view="pageBreakPreview" topLeftCell="A16" zoomScaleNormal="100" workbookViewId="0">
      <selection activeCell="M33" sqref="M33"/>
    </sheetView>
  </sheetViews>
  <sheetFormatPr defaultColWidth="9.33203125" defaultRowHeight="24"/>
  <cols>
    <col min="1" max="16384" width="9.33203125" style="3"/>
  </cols>
  <sheetData>
    <row r="1" spans="1:2" s="48" customFormat="1" ht="23.25">
      <c r="A1" s="636" t="s">
        <v>729</v>
      </c>
    </row>
    <row r="2" spans="1:2" s="48" customFormat="1" ht="21">
      <c r="A2" s="120" t="s">
        <v>730</v>
      </c>
    </row>
    <row r="3" spans="1:2" s="48" customFormat="1" ht="21">
      <c r="A3" s="48">
        <v>1</v>
      </c>
      <c r="B3" s="48" t="s">
        <v>731</v>
      </c>
    </row>
    <row r="4" spans="1:2" s="48" customFormat="1" ht="21">
      <c r="B4" s="48" t="s">
        <v>732</v>
      </c>
    </row>
    <row r="5" spans="1:2" s="48" customFormat="1" ht="21">
      <c r="A5" s="48">
        <v>2</v>
      </c>
      <c r="B5" s="48" t="s">
        <v>733</v>
      </c>
    </row>
    <row r="6" spans="1:2" s="48" customFormat="1" ht="21">
      <c r="B6" s="48" t="s">
        <v>734</v>
      </c>
    </row>
    <row r="7" spans="1:2" s="48" customFormat="1" ht="21">
      <c r="B7" s="48" t="s">
        <v>735</v>
      </c>
    </row>
    <row r="8" spans="1:2" s="48" customFormat="1" ht="21">
      <c r="A8" s="48">
        <v>3</v>
      </c>
      <c r="B8" s="48" t="s">
        <v>736</v>
      </c>
    </row>
    <row r="9" spans="1:2" s="48" customFormat="1" ht="21"/>
    <row r="10" spans="1:2" s="48" customFormat="1" ht="21"/>
    <row r="11" spans="1:2" s="48" customFormat="1" ht="21">
      <c r="A11" s="120" t="s">
        <v>372</v>
      </c>
    </row>
    <row r="12" spans="1:2" s="48" customFormat="1" ht="21">
      <c r="A12" s="48">
        <v>1</v>
      </c>
      <c r="B12" s="48" t="s">
        <v>376</v>
      </c>
    </row>
    <row r="13" spans="1:2" s="48" customFormat="1" ht="21">
      <c r="B13" s="48" t="s">
        <v>737</v>
      </c>
    </row>
    <row r="14" spans="1:2" s="48" customFormat="1" ht="21">
      <c r="A14" s="48">
        <v>2</v>
      </c>
      <c r="B14" s="48" t="s">
        <v>738</v>
      </c>
    </row>
    <row r="15" spans="1:2" s="48" customFormat="1" ht="21">
      <c r="A15" s="48">
        <v>3</v>
      </c>
      <c r="B15" s="48" t="s">
        <v>739</v>
      </c>
    </row>
    <row r="16" spans="1:2" s="48" customFormat="1" ht="21">
      <c r="A16" s="48">
        <v>4</v>
      </c>
      <c r="B16" s="48" t="s">
        <v>740</v>
      </c>
    </row>
    <row r="17" spans="1:3" s="48" customFormat="1" ht="21">
      <c r="A17" s="48">
        <v>5</v>
      </c>
      <c r="B17" s="48" t="s">
        <v>741</v>
      </c>
    </row>
    <row r="18" spans="1:3" s="48" customFormat="1" ht="21">
      <c r="A18" s="48">
        <v>6</v>
      </c>
      <c r="B18" s="48" t="s">
        <v>742</v>
      </c>
    </row>
    <row r="19" spans="1:3" s="48" customFormat="1" ht="21"/>
    <row r="20" spans="1:3" s="48" customFormat="1" ht="21">
      <c r="A20" s="120" t="s">
        <v>695</v>
      </c>
    </row>
    <row r="21" spans="1:3" s="48" customFormat="1" ht="21">
      <c r="A21" s="48">
        <v>1</v>
      </c>
      <c r="B21" s="48" t="s">
        <v>743</v>
      </c>
    </row>
    <row r="22" spans="1:3" s="48" customFormat="1" ht="21"/>
    <row r="23" spans="1:3" s="48" customFormat="1" ht="21">
      <c r="A23" s="120" t="s">
        <v>52</v>
      </c>
    </row>
    <row r="24" spans="1:3" s="48" customFormat="1" ht="21">
      <c r="A24" s="48">
        <v>1</v>
      </c>
      <c r="B24" s="48" t="s">
        <v>693</v>
      </c>
    </row>
    <row r="25" spans="1:3" s="48" customFormat="1" ht="21">
      <c r="C25" s="48" t="s">
        <v>744</v>
      </c>
    </row>
    <row r="26" spans="1:3" s="48" customFormat="1" ht="21">
      <c r="C26" s="48" t="s">
        <v>745</v>
      </c>
    </row>
    <row r="27" spans="1:3" s="48" customFormat="1" ht="21">
      <c r="C27" s="48" t="s">
        <v>746</v>
      </c>
    </row>
    <row r="28" spans="1:3" s="48" customFormat="1" ht="21">
      <c r="A28" s="48">
        <v>2</v>
      </c>
      <c r="B28" s="48" t="s">
        <v>695</v>
      </c>
    </row>
    <row r="29" spans="1:3" s="48" customFormat="1" ht="21">
      <c r="C29" s="48" t="s">
        <v>747</v>
      </c>
    </row>
    <row r="30" spans="1:3" s="48" customFormat="1" ht="21">
      <c r="A30" s="48">
        <v>3</v>
      </c>
      <c r="B30" s="48" t="s">
        <v>697</v>
      </c>
    </row>
    <row r="31" spans="1:3" s="48" customFormat="1" ht="21">
      <c r="C31" s="48" t="s">
        <v>748</v>
      </c>
    </row>
    <row r="32" spans="1:3" s="48" customFormat="1" ht="21">
      <c r="A32" s="48">
        <v>4</v>
      </c>
      <c r="B32" s="48" t="s">
        <v>749</v>
      </c>
    </row>
    <row r="33" s="48" customFormat="1" ht="21"/>
  </sheetData>
  <pageMargins left="0.75" right="0.75" top="1" bottom="1" header="0.5" footer="0.5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3"/>
  <sheetViews>
    <sheetView view="pageBreakPreview" zoomScale="60" zoomScaleNormal="100" workbookViewId="0">
      <selection activeCell="A10" sqref="A10"/>
    </sheetView>
  </sheetViews>
  <sheetFormatPr defaultColWidth="9" defaultRowHeight="15.75"/>
  <cols>
    <col min="1" max="16384" width="9" style="1"/>
  </cols>
  <sheetData>
    <row r="1" spans="1:10" ht="33.75">
      <c r="A1" s="837"/>
      <c r="B1" s="837"/>
      <c r="C1" s="837"/>
      <c r="D1" s="837"/>
      <c r="E1" s="837"/>
      <c r="F1" s="837"/>
      <c r="G1" s="837"/>
      <c r="H1" s="837"/>
      <c r="I1" s="837"/>
      <c r="J1" s="837"/>
    </row>
    <row r="2" spans="1:10" ht="36">
      <c r="A2" s="838" t="s">
        <v>750</v>
      </c>
      <c r="B2" s="838"/>
      <c r="C2" s="838"/>
      <c r="D2" s="838"/>
      <c r="E2" s="838"/>
      <c r="F2" s="838"/>
      <c r="G2" s="838"/>
      <c r="H2" s="838"/>
      <c r="I2" s="838"/>
      <c r="J2" s="838"/>
    </row>
    <row r="3" spans="1:10" ht="90.75" customHeight="1">
      <c r="A3" s="839" t="s">
        <v>751</v>
      </c>
      <c r="B3" s="839"/>
      <c r="C3" s="839"/>
      <c r="D3" s="839"/>
      <c r="E3" s="839"/>
      <c r="F3" s="839"/>
      <c r="G3" s="839"/>
      <c r="H3" s="839"/>
      <c r="I3" s="839"/>
      <c r="J3" s="839"/>
    </row>
    <row r="4" spans="1:10" ht="36">
      <c r="A4" s="2"/>
    </row>
    <row r="5" spans="1:10" ht="36">
      <c r="A5" s="2"/>
    </row>
    <row r="6" spans="1:10" ht="36">
      <c r="A6" s="2"/>
    </row>
    <row r="7" spans="1:10" ht="36">
      <c r="A7" s="2"/>
    </row>
    <row r="8" spans="1:10" ht="36">
      <c r="A8" s="2"/>
    </row>
    <row r="9" spans="1:10" ht="36">
      <c r="A9" s="2"/>
    </row>
    <row r="10" spans="1:10" ht="36">
      <c r="A10" s="2"/>
    </row>
    <row r="11" spans="1:10" ht="30.75">
      <c r="A11" s="840"/>
      <c r="B11" s="840"/>
      <c r="C11" s="840"/>
      <c r="D11" s="840"/>
      <c r="E11" s="840"/>
      <c r="F11" s="840"/>
      <c r="G11" s="840"/>
      <c r="H11" s="840"/>
      <c r="I11" s="840"/>
      <c r="J11" s="840"/>
    </row>
    <row r="12" spans="1:10" ht="33.75">
      <c r="A12" s="837"/>
      <c r="B12" s="837"/>
      <c r="C12" s="837"/>
      <c r="D12" s="837"/>
      <c r="E12" s="837"/>
      <c r="F12" s="837"/>
      <c r="G12" s="837"/>
      <c r="H12" s="837"/>
      <c r="I12" s="837"/>
      <c r="J12" s="837"/>
    </row>
    <row r="13" spans="1:10" ht="33.75">
      <c r="A13" s="837" t="s">
        <v>752</v>
      </c>
      <c r="B13" s="837"/>
      <c r="C13" s="837"/>
      <c r="D13" s="837"/>
      <c r="E13" s="837"/>
      <c r="F13" s="837"/>
      <c r="G13" s="837"/>
      <c r="H13" s="837"/>
      <c r="I13" s="837"/>
      <c r="J13" s="837"/>
    </row>
  </sheetData>
  <mergeCells count="6">
    <mergeCell ref="A13:J13"/>
    <mergeCell ref="A1:J1"/>
    <mergeCell ref="A2:J2"/>
    <mergeCell ref="A3:J3"/>
    <mergeCell ref="A11:J11"/>
    <mergeCell ref="A12: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N71"/>
  <sheetViews>
    <sheetView showGridLines="0" view="pageBreakPreview" topLeftCell="A10" zoomScale="85" zoomScaleNormal="100" zoomScaleSheetLayoutView="85" workbookViewId="0">
      <selection activeCell="M18" sqref="M18"/>
    </sheetView>
  </sheetViews>
  <sheetFormatPr defaultColWidth="9.1640625" defaultRowHeight="15.75"/>
  <cols>
    <col min="1" max="1" width="8" style="501" customWidth="1"/>
    <col min="2" max="2" width="16.6640625" style="501" customWidth="1"/>
    <col min="3" max="3" width="24.33203125" style="501" customWidth="1"/>
    <col min="4" max="4" width="21.1640625" style="501" customWidth="1"/>
    <col min="5" max="5" width="13.83203125" style="501" customWidth="1"/>
    <col min="6" max="6" width="35.83203125" style="501" customWidth="1"/>
    <col min="7" max="7" width="13.6640625" style="501" customWidth="1"/>
    <col min="8" max="8" width="7.83203125" style="501" customWidth="1"/>
    <col min="9" max="9" width="13.5" style="501" customWidth="1"/>
    <col min="10" max="10" width="15.33203125" style="501" customWidth="1"/>
    <col min="11" max="11" width="20.5" style="501" customWidth="1"/>
    <col min="12" max="12" width="11.33203125" style="501" customWidth="1"/>
    <col min="13" max="16384" width="9.1640625" style="501"/>
  </cols>
  <sheetData>
    <row r="1" spans="1:14" ht="36" customHeight="1">
      <c r="A1" s="690" t="s">
        <v>0</v>
      </c>
      <c r="B1" s="690"/>
      <c r="C1" s="690"/>
      <c r="D1" s="690"/>
      <c r="E1" s="690"/>
      <c r="F1" s="690"/>
      <c r="G1" s="690"/>
      <c r="H1" s="690"/>
      <c r="I1" s="690"/>
      <c r="K1" s="597" t="s">
        <v>1</v>
      </c>
    </row>
    <row r="2" spans="1:14" ht="45.75" customHeight="1">
      <c r="A2" s="691" t="str">
        <f>ปร5!A3</f>
        <v>ชื่อโครงการ/ก่อสร้างอาคารหอพักนักเรียนและนักศึกษา มหาวิทยาลัยราชภัฎลำปาง</v>
      </c>
      <c r="B2" s="692"/>
      <c r="C2" s="692"/>
      <c r="D2" s="692"/>
      <c r="E2" s="692"/>
      <c r="F2" s="692"/>
      <c r="G2" s="692"/>
      <c r="H2" s="692"/>
      <c r="I2" s="693"/>
    </row>
    <row r="3" spans="1:14" ht="21">
      <c r="A3" s="694" t="str">
        <f>ปร5!A4</f>
        <v>สถานที่ก่อสร้าง   ภายในบริเวณมหาวิทยาลัยราชภัฏลำปาง         แบบเลขที่</v>
      </c>
      <c r="B3" s="695"/>
      <c r="C3" s="695"/>
      <c r="D3" s="695"/>
      <c r="E3" s="695"/>
      <c r="F3" s="695"/>
      <c r="G3" s="695"/>
      <c r="H3" s="695"/>
      <c r="I3" s="696"/>
    </row>
    <row r="4" spans="1:14" ht="21">
      <c r="A4" s="694" t="str">
        <f>ปร5!A5</f>
        <v>หน่วยงานเจ้าของโครงการ/งานก่อสร้าง   มหาวิทยาลัยราชภัฏลำปาง</v>
      </c>
      <c r="B4" s="695"/>
      <c r="C4" s="695"/>
      <c r="D4" s="695"/>
      <c r="E4" s="695"/>
      <c r="F4" s="695"/>
      <c r="G4" s="695"/>
      <c r="H4" s="695"/>
      <c r="I4" s="696"/>
    </row>
    <row r="5" spans="1:14" ht="21">
      <c r="A5" s="675" t="s">
        <v>753</v>
      </c>
      <c r="B5" s="676"/>
      <c r="C5" s="676"/>
      <c r="D5" s="676"/>
      <c r="E5" s="676"/>
      <c r="F5" s="676"/>
      <c r="G5" s="676"/>
      <c r="H5" s="676"/>
      <c r="I5" s="677"/>
    </row>
    <row r="6" spans="1:14" ht="21">
      <c r="A6" s="675" t="s">
        <v>759</v>
      </c>
      <c r="B6" s="676"/>
      <c r="C6" s="676"/>
      <c r="D6" s="676"/>
      <c r="E6" s="676"/>
      <c r="F6" s="676"/>
      <c r="G6" s="676"/>
      <c r="H6" s="676"/>
      <c r="I6" s="677"/>
    </row>
    <row r="7" spans="1:14" ht="21">
      <c r="A7" s="678" t="s">
        <v>2</v>
      </c>
      <c r="B7" s="679"/>
      <c r="C7" s="679"/>
      <c r="D7" s="679"/>
      <c r="E7" s="679"/>
      <c r="F7" s="679"/>
      <c r="G7" s="679"/>
      <c r="H7" s="679"/>
      <c r="I7" s="680"/>
    </row>
    <row r="8" spans="1:14" ht="21">
      <c r="A8" s="534" t="s">
        <v>3</v>
      </c>
      <c r="B8" s="535"/>
      <c r="C8" s="536"/>
      <c r="D8" s="535"/>
      <c r="E8" s="507"/>
      <c r="F8" s="507"/>
      <c r="G8" s="537"/>
      <c r="H8" s="535"/>
      <c r="I8" s="598"/>
    </row>
    <row r="9" spans="1:14" ht="21">
      <c r="A9" s="534" t="s">
        <v>4</v>
      </c>
      <c r="B9" s="535"/>
      <c r="C9" s="536"/>
      <c r="D9" s="535"/>
      <c r="E9" s="507"/>
      <c r="F9" s="507"/>
      <c r="G9" s="538"/>
      <c r="H9" s="535"/>
      <c r="I9" s="598"/>
    </row>
    <row r="10" spans="1:14" ht="21">
      <c r="A10" s="534" t="s">
        <v>5</v>
      </c>
      <c r="B10" s="535"/>
      <c r="C10" s="536"/>
      <c r="D10" s="535"/>
      <c r="E10" s="507"/>
      <c r="F10" s="507"/>
      <c r="G10" s="538"/>
      <c r="H10" s="535"/>
      <c r="I10" s="598"/>
    </row>
    <row r="11" spans="1:14" ht="21">
      <c r="A11" s="534" t="s">
        <v>6</v>
      </c>
      <c r="B11" s="538"/>
      <c r="C11" s="539"/>
      <c r="D11" s="540"/>
      <c r="E11" s="535"/>
      <c r="F11" s="535"/>
      <c r="G11" s="535"/>
      <c r="H11" s="540"/>
      <c r="I11" s="598"/>
      <c r="J11" s="1"/>
      <c r="K11" s="1"/>
      <c r="L11" s="1"/>
      <c r="M11" s="1"/>
      <c r="N11" s="1"/>
    </row>
    <row r="12" spans="1:14" ht="26.25" customHeight="1">
      <c r="A12" s="681" t="s">
        <v>761</v>
      </c>
      <c r="B12" s="682"/>
      <c r="C12" s="682"/>
      <c r="D12" s="682"/>
      <c r="E12" s="682"/>
      <c r="F12" s="682"/>
      <c r="G12" s="682"/>
      <c r="H12" s="682"/>
      <c r="I12" s="683"/>
      <c r="J12" s="1"/>
      <c r="K12" s="1"/>
      <c r="L12" s="1"/>
      <c r="M12" s="1"/>
      <c r="N12" s="1"/>
    </row>
    <row r="13" spans="1:14" ht="26.25" customHeight="1">
      <c r="A13" s="684"/>
      <c r="B13" s="685"/>
      <c r="C13" s="685"/>
      <c r="D13" s="685"/>
      <c r="E13" s="685"/>
      <c r="F13" s="685"/>
      <c r="G13" s="685"/>
      <c r="H13" s="685"/>
      <c r="I13" s="686"/>
      <c r="J13" s="1"/>
      <c r="K13" s="1"/>
      <c r="L13" s="1"/>
      <c r="M13" s="1"/>
      <c r="N13" s="1"/>
    </row>
    <row r="14" spans="1:14" s="533" customFormat="1" ht="24" customHeight="1">
      <c r="A14" s="651" t="s">
        <v>7</v>
      </c>
      <c r="B14" s="653" t="s">
        <v>8</v>
      </c>
      <c r="C14" s="654"/>
      <c r="D14" s="655"/>
      <c r="E14" s="653" t="s">
        <v>9</v>
      </c>
      <c r="F14" s="659"/>
      <c r="G14" s="653" t="s">
        <v>10</v>
      </c>
      <c r="H14" s="654"/>
      <c r="I14" s="655"/>
      <c r="J14" s="1"/>
      <c r="K14" s="1"/>
      <c r="L14" s="1"/>
      <c r="M14" s="1"/>
      <c r="N14" s="1"/>
    </row>
    <row r="15" spans="1:14" s="533" customFormat="1" ht="24" customHeight="1">
      <c r="A15" s="652"/>
      <c r="B15" s="656"/>
      <c r="C15" s="657"/>
      <c r="D15" s="658"/>
      <c r="E15" s="660"/>
      <c r="F15" s="661"/>
      <c r="G15" s="656"/>
      <c r="H15" s="657"/>
      <c r="I15" s="658"/>
      <c r="J15" s="1"/>
      <c r="K15" s="1"/>
      <c r="L15" s="1"/>
      <c r="M15" s="1"/>
      <c r="N15" s="1"/>
    </row>
    <row r="16" spans="1:14" s="533" customFormat="1" ht="24" customHeight="1">
      <c r="A16" s="541">
        <v>1</v>
      </c>
      <c r="B16" s="542" t="s">
        <v>11</v>
      </c>
      <c r="C16" s="543"/>
      <c r="D16" s="544"/>
      <c r="E16" s="545"/>
      <c r="F16" s="546"/>
      <c r="G16" s="687" t="s">
        <v>12</v>
      </c>
      <c r="H16" s="688"/>
      <c r="I16" s="689"/>
      <c r="J16" s="1"/>
      <c r="K16" s="1"/>
      <c r="L16" s="1"/>
      <c r="M16" s="1"/>
      <c r="N16" s="1"/>
    </row>
    <row r="17" spans="1:14" s="533" customFormat="1" ht="24" customHeight="1">
      <c r="A17" s="547"/>
      <c r="B17" s="548" t="s">
        <v>13</v>
      </c>
      <c r="C17" s="549"/>
      <c r="D17" s="550">
        <f>ปร5!H10</f>
        <v>0</v>
      </c>
      <c r="E17" s="551"/>
      <c r="F17" s="552"/>
      <c r="G17" s="664"/>
      <c r="H17" s="665"/>
      <c r="I17" s="666"/>
      <c r="J17" s="1"/>
      <c r="K17" s="1"/>
      <c r="L17" s="1"/>
      <c r="M17" s="1"/>
      <c r="N17" s="1"/>
    </row>
    <row r="18" spans="1:14" s="533" customFormat="1" ht="24" customHeight="1">
      <c r="A18" s="553">
        <v>2</v>
      </c>
      <c r="B18" s="554" t="s">
        <v>14</v>
      </c>
      <c r="C18" s="555"/>
      <c r="D18" s="556"/>
      <c r="E18" s="545"/>
      <c r="F18" s="546"/>
      <c r="G18" s="557"/>
      <c r="H18" s="558"/>
      <c r="I18" s="599"/>
      <c r="J18" s="1"/>
      <c r="K18" s="1"/>
      <c r="L18" s="1"/>
      <c r="M18" s="1"/>
      <c r="N18" s="1"/>
    </row>
    <row r="19" spans="1:14" s="533" customFormat="1" ht="24" customHeight="1">
      <c r="A19" s="559"/>
      <c r="B19" s="560" t="s">
        <v>15</v>
      </c>
      <c r="C19" s="561"/>
      <c r="D19" s="562">
        <v>7.0000000000000007E-2</v>
      </c>
      <c r="E19" s="563"/>
      <c r="F19" s="564"/>
      <c r="G19" s="557"/>
      <c r="H19" s="565"/>
      <c r="I19" s="600"/>
      <c r="J19" s="1"/>
      <c r="K19" s="1"/>
      <c r="L19" s="1"/>
      <c r="M19" s="1"/>
      <c r="N19" s="1"/>
    </row>
    <row r="20" spans="1:14" s="533" customFormat="1" ht="24" customHeight="1">
      <c r="A20" s="553">
        <v>3</v>
      </c>
      <c r="B20" s="554" t="s">
        <v>16</v>
      </c>
      <c r="C20" s="555"/>
      <c r="D20" s="556"/>
      <c r="E20" s="566"/>
      <c r="F20" s="567"/>
      <c r="G20" s="557"/>
      <c r="H20" s="568"/>
      <c r="I20" s="601"/>
      <c r="J20" s="1"/>
      <c r="K20" s="1"/>
      <c r="L20" s="1"/>
      <c r="M20" s="1"/>
      <c r="N20" s="1"/>
    </row>
    <row r="21" spans="1:14" s="533" customFormat="1" ht="24" customHeight="1">
      <c r="A21" s="569"/>
      <c r="B21" s="856" t="s">
        <v>768</v>
      </c>
      <c r="C21" s="857"/>
      <c r="D21" s="858"/>
      <c r="E21" s="570"/>
      <c r="F21" s="571"/>
      <c r="G21" s="177"/>
      <c r="H21" s="572"/>
      <c r="I21" s="602"/>
      <c r="J21" s="1"/>
      <c r="K21" s="603"/>
      <c r="L21" s="1"/>
      <c r="M21" s="1"/>
      <c r="N21" s="1"/>
    </row>
    <row r="22" spans="1:14" s="1" customFormat="1" ht="24" customHeight="1">
      <c r="A22" s="573" t="s">
        <v>17</v>
      </c>
      <c r="B22" s="574"/>
      <c r="C22" s="575"/>
      <c r="D22" s="575"/>
      <c r="E22" s="576"/>
      <c r="F22" s="577"/>
      <c r="G22" s="177"/>
      <c r="H22" s="572"/>
      <c r="I22" s="602"/>
      <c r="K22" s="603">
        <v>65000000</v>
      </c>
      <c r="L22" s="604">
        <v>82050029.337593198</v>
      </c>
    </row>
    <row r="23" spans="1:14" s="1" customFormat="1" ht="25.5" customHeight="1">
      <c r="A23" s="605" t="s">
        <v>18</v>
      </c>
      <c r="B23" s="574"/>
      <c r="C23" s="578"/>
      <c r="D23" s="578"/>
      <c r="E23" s="579"/>
      <c r="F23" s="580"/>
      <c r="G23" s="177"/>
      <c r="H23" s="572"/>
      <c r="I23" s="602"/>
      <c r="K23" s="611">
        <f>K22-F23</f>
        <v>65000000</v>
      </c>
    </row>
    <row r="24" spans="1:14" s="1" customFormat="1" ht="25.5" customHeight="1">
      <c r="A24" s="581"/>
      <c r="B24" s="582" t="s">
        <v>19</v>
      </c>
      <c r="C24" s="583">
        <v>3977</v>
      </c>
      <c r="D24" s="584" t="s">
        <v>20</v>
      </c>
      <c r="E24" s="585"/>
      <c r="F24" s="586"/>
      <c r="G24" s="667" t="s">
        <v>21</v>
      </c>
      <c r="H24" s="668"/>
      <c r="I24" s="669"/>
    </row>
    <row r="25" spans="1:14" s="1" customFormat="1" ht="25.5" customHeight="1">
      <c r="A25" s="587"/>
      <c r="B25" s="670" t="s">
        <v>22</v>
      </c>
      <c r="C25" s="670"/>
      <c r="D25" s="671"/>
      <c r="E25" s="672" t="str">
        <f>BAHTTEXT(F23)</f>
        <v>ศูนย์บาทถ้วน</v>
      </c>
      <c r="F25" s="673"/>
      <c r="G25" s="673"/>
      <c r="H25" s="673"/>
      <c r="I25" s="674"/>
    </row>
    <row r="26" spans="1:14" s="504" customFormat="1" ht="27" customHeight="1">
      <c r="A26" s="588"/>
      <c r="B26" s="588"/>
      <c r="C26" s="589"/>
      <c r="D26" s="589"/>
      <c r="E26" s="589"/>
      <c r="F26" s="590"/>
      <c r="G26" s="590"/>
      <c r="H26" s="590"/>
      <c r="I26" s="595"/>
      <c r="J26" s="48"/>
      <c r="K26" s="48"/>
      <c r="L26" s="48"/>
      <c r="M26" s="48"/>
      <c r="N26" s="48"/>
    </row>
    <row r="27" spans="1:14" ht="24" customHeight="1">
      <c r="A27" s="527"/>
      <c r="B27" s="591"/>
      <c r="C27" s="649"/>
      <c r="D27" s="649"/>
      <c r="E27" s="649"/>
      <c r="F27" s="649"/>
      <c r="G27" s="649"/>
      <c r="H27" s="649"/>
      <c r="I27" s="649"/>
      <c r="J27" s="499"/>
      <c r="K27" s="499">
        <f>63000+212000+1000+1700</f>
        <v>277700</v>
      </c>
    </row>
    <row r="28" spans="1:14" ht="14.25" customHeight="1">
      <c r="A28" s="485"/>
      <c r="B28" s="592"/>
      <c r="C28" s="662"/>
      <c r="D28" s="662"/>
      <c r="E28" s="662"/>
      <c r="F28" s="592"/>
      <c r="G28" s="592"/>
      <c r="H28" s="592"/>
      <c r="I28" s="592"/>
      <c r="J28" s="499"/>
      <c r="K28" s="499"/>
    </row>
    <row r="29" spans="1:14" s="503" customFormat="1" ht="24" customHeight="1">
      <c r="A29" s="485"/>
      <c r="B29" s="592"/>
      <c r="C29" s="592"/>
      <c r="D29" s="592"/>
      <c r="E29" s="592"/>
      <c r="F29" s="592"/>
      <c r="G29" s="592"/>
      <c r="H29" s="592"/>
      <c r="I29" s="593"/>
      <c r="J29" s="502"/>
      <c r="K29" s="502"/>
    </row>
    <row r="30" spans="1:14" s="498" customFormat="1" ht="21" customHeight="1">
      <c r="A30" s="485"/>
      <c r="B30" s="592"/>
      <c r="C30" s="649"/>
      <c r="D30" s="649"/>
      <c r="E30" s="649"/>
      <c r="F30" s="649"/>
      <c r="G30" s="649"/>
      <c r="H30" s="649"/>
      <c r="I30" s="649"/>
      <c r="K30" s="483"/>
      <c r="L30" s="483"/>
    </row>
    <row r="31" spans="1:14" s="498" customFormat="1" ht="24" customHeight="1">
      <c r="A31" s="527"/>
      <c r="B31" s="591"/>
      <c r="C31" s="663"/>
      <c r="D31" s="663"/>
      <c r="E31" s="663"/>
      <c r="F31" s="594"/>
      <c r="G31" s="594"/>
      <c r="H31" s="592"/>
      <c r="I31" s="592"/>
      <c r="J31" s="503"/>
      <c r="K31" s="483"/>
      <c r="L31" s="483"/>
    </row>
    <row r="32" spans="1:14" s="504" customFormat="1" ht="14.25" customHeight="1">
      <c r="A32" s="485"/>
      <c r="B32" s="591"/>
      <c r="C32" s="529"/>
      <c r="D32" s="592"/>
      <c r="E32" s="592"/>
      <c r="F32" s="592"/>
      <c r="G32" s="592"/>
      <c r="H32" s="592"/>
      <c r="I32" s="592"/>
      <c r="J32" s="497"/>
      <c r="K32" s="503"/>
      <c r="L32" s="503"/>
    </row>
    <row r="33" spans="1:11" s="498" customFormat="1" ht="21" customHeight="1">
      <c r="A33" s="595"/>
      <c r="B33" s="591"/>
      <c r="C33" s="649"/>
      <c r="D33" s="649"/>
      <c r="E33" s="649"/>
      <c r="F33" s="649"/>
      <c r="G33" s="649"/>
      <c r="H33" s="649"/>
      <c r="I33" s="649"/>
      <c r="J33" s="505"/>
      <c r="K33" s="500"/>
    </row>
    <row r="34" spans="1:11" s="498" customFormat="1" ht="21" customHeight="1">
      <c r="A34" s="595"/>
      <c r="B34" s="591"/>
      <c r="C34" s="662"/>
      <c r="D34" s="662"/>
      <c r="E34" s="662"/>
      <c r="F34" s="592"/>
      <c r="G34" s="592"/>
      <c r="H34" s="592"/>
      <c r="I34" s="596"/>
      <c r="J34" s="497"/>
      <c r="K34" s="500"/>
    </row>
    <row r="35" spans="1:11" s="504" customFormat="1" ht="14.25" customHeight="1">
      <c r="A35" s="527"/>
      <c r="B35" s="649"/>
      <c r="C35" s="649"/>
      <c r="D35" s="592"/>
      <c r="E35" s="592"/>
      <c r="F35" s="592"/>
      <c r="G35" s="592"/>
      <c r="H35" s="592"/>
      <c r="I35" s="529"/>
      <c r="J35" s="505"/>
      <c r="K35" s="505"/>
    </row>
    <row r="36" spans="1:11" s="498" customFormat="1" ht="21" customHeight="1">
      <c r="A36" s="527"/>
      <c r="B36" s="529"/>
      <c r="C36" s="649"/>
      <c r="D36" s="649"/>
      <c r="E36" s="649"/>
      <c r="F36" s="649"/>
      <c r="G36" s="649"/>
      <c r="H36" s="649"/>
      <c r="I36" s="649"/>
    </row>
    <row r="37" spans="1:11" s="498" customFormat="1" ht="21" customHeight="1">
      <c r="A37" s="527"/>
      <c r="B37" s="592"/>
      <c r="C37" s="649"/>
      <c r="D37" s="649"/>
      <c r="E37" s="649"/>
      <c r="F37" s="592"/>
      <c r="G37" s="592"/>
      <c r="H37" s="592"/>
      <c r="I37" s="596"/>
    </row>
    <row r="38" spans="1:11" s="504" customFormat="1" ht="14.25" customHeight="1">
      <c r="A38" s="527"/>
      <c r="B38" s="592"/>
      <c r="C38" s="591"/>
      <c r="D38" s="592"/>
      <c r="E38" s="592"/>
      <c r="F38" s="593"/>
      <c r="G38" s="593"/>
      <c r="H38" s="593"/>
      <c r="I38" s="591"/>
    </row>
    <row r="39" spans="1:11" s="498" customFormat="1" ht="23.25">
      <c r="A39" s="527"/>
      <c r="B39" s="596"/>
      <c r="C39" s="649"/>
      <c r="D39" s="649"/>
      <c r="E39" s="649"/>
      <c r="F39" s="649"/>
      <c r="G39" s="649"/>
      <c r="H39" s="649"/>
      <c r="I39" s="649"/>
    </row>
    <row r="40" spans="1:11" s="498" customFormat="1" ht="20.25" customHeight="1">
      <c r="A40" s="527"/>
      <c r="B40" s="596"/>
      <c r="C40" s="649"/>
      <c r="D40" s="649"/>
      <c r="E40" s="649"/>
      <c r="F40" s="592"/>
      <c r="G40" s="592"/>
      <c r="H40" s="592"/>
      <c r="I40" s="596"/>
    </row>
    <row r="41" spans="1:11" s="504" customFormat="1" ht="13.5" customHeight="1">
      <c r="A41" s="527"/>
      <c r="B41" s="591"/>
      <c r="C41" s="591"/>
      <c r="D41" s="591"/>
      <c r="E41" s="591"/>
      <c r="F41" s="591"/>
      <c r="G41" s="591"/>
      <c r="H41" s="591"/>
      <c r="I41" s="591"/>
    </row>
    <row r="42" spans="1:11" s="498" customFormat="1" ht="23.25">
      <c r="A42" s="527"/>
      <c r="B42" s="591"/>
      <c r="C42" s="649"/>
      <c r="D42" s="649"/>
      <c r="E42" s="649"/>
      <c r="F42" s="649"/>
      <c r="G42" s="649"/>
      <c r="H42" s="649"/>
      <c r="I42" s="649"/>
    </row>
    <row r="43" spans="1:11" s="498" customFormat="1" ht="23.25">
      <c r="A43" s="527"/>
      <c r="B43" s="591"/>
      <c r="C43" s="649"/>
      <c r="D43" s="649"/>
      <c r="E43" s="649"/>
      <c r="F43" s="592"/>
      <c r="G43" s="592"/>
      <c r="H43" s="592"/>
      <c r="I43" s="596"/>
    </row>
    <row r="44" spans="1:11" s="504" customFormat="1" ht="14.25" customHeight="1">
      <c r="A44" s="527"/>
      <c r="B44" s="591"/>
      <c r="C44" s="591"/>
      <c r="D44" s="591"/>
      <c r="E44" s="591"/>
      <c r="F44" s="591"/>
      <c r="G44" s="591"/>
      <c r="H44" s="591"/>
      <c r="I44" s="591"/>
    </row>
    <row r="45" spans="1:11" s="498" customFormat="1" ht="23.25">
      <c r="A45" s="527"/>
      <c r="B45" s="591"/>
      <c r="C45" s="649"/>
      <c r="D45" s="649"/>
      <c r="E45" s="649"/>
      <c r="F45" s="649"/>
      <c r="G45" s="649"/>
      <c r="H45" s="649"/>
      <c r="I45" s="649"/>
    </row>
    <row r="46" spans="1:11" s="498" customFormat="1" ht="23.25">
      <c r="A46" s="527"/>
      <c r="B46" s="527"/>
      <c r="C46" s="650"/>
      <c r="D46" s="650"/>
      <c r="E46" s="650"/>
      <c r="F46" s="485"/>
      <c r="G46" s="485"/>
      <c r="H46" s="485"/>
      <c r="I46" s="490"/>
    </row>
    <row r="47" spans="1:11" s="498" customFormat="1"/>
    <row r="48" spans="1:11" s="498" customFormat="1"/>
    <row r="49" s="498" customFormat="1"/>
    <row r="50" s="498" customFormat="1"/>
    <row r="51" s="498" customFormat="1"/>
    <row r="52" s="498" customFormat="1"/>
    <row r="53" s="498" customFormat="1"/>
    <row r="54" s="498" customFormat="1"/>
    <row r="55" s="498" customFormat="1"/>
    <row r="56" s="498" customFormat="1"/>
    <row r="57" s="498" customFormat="1"/>
    <row r="58" s="498" customFormat="1"/>
    <row r="59" s="498" customFormat="1"/>
    <row r="60" s="498" customFormat="1"/>
    <row r="61" s="498" customFormat="1"/>
    <row r="62" s="498" customFormat="1"/>
    <row r="63" s="498" customFormat="1"/>
    <row r="64" s="498" customFormat="1"/>
    <row r="65" s="498" customFormat="1"/>
    <row r="66" s="498" customFormat="1"/>
    <row r="67" s="498" customFormat="1"/>
    <row r="68" s="498" customFormat="1"/>
    <row r="69" s="498" customFormat="1"/>
    <row r="70" s="498" customFormat="1"/>
    <row r="71" s="498" customFormat="1"/>
  </sheetData>
  <mergeCells count="34">
    <mergeCell ref="A1:I1"/>
    <mergeCell ref="A2:I2"/>
    <mergeCell ref="A3:I3"/>
    <mergeCell ref="A4:I4"/>
    <mergeCell ref="A5:I5"/>
    <mergeCell ref="A6:I6"/>
    <mergeCell ref="A7:I7"/>
    <mergeCell ref="A12:I12"/>
    <mergeCell ref="A13:I13"/>
    <mergeCell ref="G16:I16"/>
    <mergeCell ref="C33:I33"/>
    <mergeCell ref="C34:E34"/>
    <mergeCell ref="G17:I17"/>
    <mergeCell ref="G24:I24"/>
    <mergeCell ref="B25:D25"/>
    <mergeCell ref="E25:I25"/>
    <mergeCell ref="C27:I27"/>
    <mergeCell ref="B21:D21"/>
    <mergeCell ref="C42:I42"/>
    <mergeCell ref="C43:E43"/>
    <mergeCell ref="C45:I45"/>
    <mergeCell ref="C46:E46"/>
    <mergeCell ref="A14:A15"/>
    <mergeCell ref="B14:D15"/>
    <mergeCell ref="G14:I15"/>
    <mergeCell ref="E14:F15"/>
    <mergeCell ref="B35:C35"/>
    <mergeCell ref="C36:I36"/>
    <mergeCell ref="C37:E37"/>
    <mergeCell ref="C39:I39"/>
    <mergeCell ref="C40:E40"/>
    <mergeCell ref="C28:E28"/>
    <mergeCell ref="C30:I30"/>
    <mergeCell ref="C31:E31"/>
  </mergeCells>
  <pageMargins left="0.55118110236220497" right="0.23622047244094499" top="0.74803149606299202" bottom="0.47244094488188998" header="0.59055118110236204" footer="0.31496062992126"/>
  <pageSetup scale="70" orientation="portrait" r:id="rId1"/>
  <headerFooter alignWithMargins="0">
    <oddHeader>&amp;R&amp;14แบบ ปร.6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3"/>
  <sheetViews>
    <sheetView view="pageBreakPreview" topLeftCell="A8" zoomScale="110" zoomScaleNormal="110" workbookViewId="0">
      <selection activeCell="I19" sqref="I19:J20"/>
    </sheetView>
  </sheetViews>
  <sheetFormatPr defaultColWidth="9.1640625" defaultRowHeight="18.75"/>
  <cols>
    <col min="1" max="1" width="8.83203125" style="483" customWidth="1"/>
    <col min="2" max="3" width="9.1640625" style="483"/>
    <col min="4" max="4" width="21.5" style="483" customWidth="1"/>
    <col min="5" max="5" width="12.1640625" style="483" customWidth="1"/>
    <col min="6" max="6" width="9.1640625" style="483"/>
    <col min="7" max="7" width="22.33203125" style="483" customWidth="1"/>
    <col min="8" max="8" width="23.5" style="483" customWidth="1"/>
    <col min="9" max="9" width="11.83203125" style="483" customWidth="1"/>
    <col min="10" max="10" width="12.6640625" style="483" customWidth="1"/>
    <col min="11" max="11" width="17.6640625" style="483" customWidth="1"/>
    <col min="12" max="16384" width="9.1640625" style="483"/>
  </cols>
  <sheetData>
    <row r="1" spans="1:11" ht="21">
      <c r="A1" s="690" t="s">
        <v>0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</row>
    <row r="2" spans="1:11" ht="25.5" customHeight="1">
      <c r="A2" s="715" t="s">
        <v>757</v>
      </c>
      <c r="B2" s="716"/>
      <c r="C2" s="716"/>
      <c r="D2" s="716"/>
      <c r="E2" s="716"/>
      <c r="F2" s="716"/>
      <c r="G2" s="716"/>
      <c r="H2" s="716"/>
      <c r="I2" s="716"/>
      <c r="J2" s="716"/>
      <c r="K2" s="717"/>
    </row>
    <row r="3" spans="1:11" ht="41.25" customHeight="1">
      <c r="A3" s="726" t="s">
        <v>756</v>
      </c>
      <c r="B3" s="726"/>
      <c r="C3" s="726"/>
      <c r="D3" s="726"/>
      <c r="E3" s="726"/>
      <c r="F3" s="726"/>
      <c r="G3" s="726"/>
      <c r="H3" s="726"/>
      <c r="I3" s="726"/>
      <c r="J3" s="726"/>
      <c r="K3" s="726"/>
    </row>
    <row r="4" spans="1:11" ht="21">
      <c r="A4" s="715" t="s">
        <v>23</v>
      </c>
      <c r="B4" s="716"/>
      <c r="C4" s="716"/>
      <c r="D4" s="716"/>
      <c r="E4" s="716"/>
      <c r="F4" s="716"/>
      <c r="G4" s="716"/>
      <c r="H4" s="716"/>
      <c r="I4" s="716"/>
      <c r="J4" s="716"/>
      <c r="K4" s="717"/>
    </row>
    <row r="5" spans="1:11" ht="21">
      <c r="A5" s="715" t="s">
        <v>24</v>
      </c>
      <c r="B5" s="716"/>
      <c r="C5" s="716"/>
      <c r="D5" s="716"/>
      <c r="E5" s="716"/>
      <c r="F5" s="716"/>
      <c r="G5" s="716"/>
      <c r="H5" s="716"/>
      <c r="I5" s="716"/>
      <c r="J5" s="716"/>
      <c r="K5" s="717"/>
    </row>
    <row r="6" spans="1:11" ht="21">
      <c r="A6" s="715" t="s">
        <v>760</v>
      </c>
      <c r="B6" s="716"/>
      <c r="C6" s="716"/>
      <c r="D6" s="716"/>
      <c r="E6" s="716"/>
      <c r="F6" s="716"/>
      <c r="G6" s="716"/>
      <c r="H6" s="716"/>
      <c r="I6" s="716"/>
      <c r="J6" s="716"/>
      <c r="K6" s="717"/>
    </row>
    <row r="7" spans="1:11">
      <c r="A7" s="718" t="s">
        <v>2</v>
      </c>
      <c r="B7" s="718"/>
      <c r="C7" s="718"/>
      <c r="D7" s="718"/>
      <c r="E7" s="718"/>
      <c r="F7" s="718"/>
      <c r="G7" s="718"/>
      <c r="H7" s="718"/>
      <c r="I7" s="718"/>
      <c r="J7" s="718"/>
      <c r="K7" s="718"/>
    </row>
    <row r="8" spans="1:11" ht="21">
      <c r="A8" s="723" t="s">
        <v>7</v>
      </c>
      <c r="B8" s="723" t="s">
        <v>8</v>
      </c>
      <c r="C8" s="723"/>
      <c r="D8" s="723"/>
      <c r="E8" s="723"/>
      <c r="F8" s="719" t="s">
        <v>25</v>
      </c>
      <c r="G8" s="720"/>
      <c r="H8" s="724" t="s">
        <v>26</v>
      </c>
      <c r="I8" s="719" t="s">
        <v>27</v>
      </c>
      <c r="J8" s="720"/>
      <c r="K8" s="724" t="s">
        <v>10</v>
      </c>
    </row>
    <row r="9" spans="1:11" ht="21">
      <c r="A9" s="723"/>
      <c r="B9" s="723"/>
      <c r="C9" s="723"/>
      <c r="D9" s="723"/>
      <c r="E9" s="723"/>
      <c r="F9" s="721" t="s">
        <v>28</v>
      </c>
      <c r="G9" s="722"/>
      <c r="H9" s="725"/>
      <c r="I9" s="721" t="s">
        <v>29</v>
      </c>
      <c r="J9" s="722"/>
      <c r="K9" s="725"/>
    </row>
    <row r="10" spans="1:11" ht="21">
      <c r="A10" s="509">
        <v>1</v>
      </c>
      <c r="B10" s="705" t="s">
        <v>30</v>
      </c>
      <c r="C10" s="706"/>
      <c r="D10" s="706"/>
      <c r="E10" s="510"/>
      <c r="F10" s="707"/>
      <c r="G10" s="701"/>
      <c r="H10" s="511"/>
      <c r="I10" s="711"/>
      <c r="J10" s="712"/>
      <c r="K10" s="509"/>
    </row>
    <row r="11" spans="1:11" ht="21">
      <c r="A11" s="509">
        <v>2</v>
      </c>
      <c r="B11" s="705" t="s">
        <v>31</v>
      </c>
      <c r="C11" s="706"/>
      <c r="D11" s="706"/>
      <c r="E11" s="510"/>
      <c r="F11" s="707"/>
      <c r="G11" s="701"/>
      <c r="H11" s="512"/>
      <c r="I11" s="713"/>
      <c r="J11" s="714"/>
      <c r="K11" s="509"/>
    </row>
    <row r="12" spans="1:11" ht="21">
      <c r="A12" s="509">
        <v>3</v>
      </c>
      <c r="B12" s="705" t="s">
        <v>32</v>
      </c>
      <c r="C12" s="706"/>
      <c r="D12" s="706"/>
      <c r="E12" s="510"/>
      <c r="F12" s="707"/>
      <c r="G12" s="701"/>
      <c r="H12" s="513"/>
      <c r="I12" s="707"/>
      <c r="J12" s="701"/>
      <c r="K12" s="509"/>
    </row>
    <row r="13" spans="1:11" ht="21">
      <c r="A13" s="509"/>
      <c r="B13" s="514"/>
      <c r="C13" s="515"/>
      <c r="D13" s="515"/>
      <c r="E13" s="516"/>
      <c r="F13" s="700"/>
      <c r="G13" s="701"/>
      <c r="H13" s="509"/>
      <c r="I13" s="530"/>
      <c r="J13" s="510"/>
      <c r="K13" s="509"/>
    </row>
    <row r="14" spans="1:11" ht="21">
      <c r="A14" s="509"/>
      <c r="B14" s="708" t="s">
        <v>33</v>
      </c>
      <c r="C14" s="709"/>
      <c r="D14" s="709"/>
      <c r="E14" s="710"/>
      <c r="F14" s="700"/>
      <c r="G14" s="701"/>
      <c r="H14" s="509"/>
      <c r="I14" s="530"/>
      <c r="J14" s="510"/>
      <c r="K14" s="509"/>
    </row>
    <row r="15" spans="1:11" ht="21">
      <c r="A15" s="509"/>
      <c r="B15" s="705" t="s">
        <v>34</v>
      </c>
      <c r="C15" s="706"/>
      <c r="D15" s="706"/>
      <c r="E15" s="517">
        <v>0</v>
      </c>
      <c r="F15" s="700"/>
      <c r="G15" s="701"/>
      <c r="H15" s="509"/>
      <c r="I15" s="530"/>
      <c r="J15" s="510"/>
      <c r="K15" s="509"/>
    </row>
    <row r="16" spans="1:11" ht="21">
      <c r="A16" s="509"/>
      <c r="B16" s="705" t="s">
        <v>35</v>
      </c>
      <c r="C16" s="706"/>
      <c r="D16" s="706"/>
      <c r="E16" s="517">
        <v>0.05</v>
      </c>
      <c r="F16" s="700"/>
      <c r="G16" s="701"/>
      <c r="H16" s="509"/>
      <c r="I16" s="530"/>
      <c r="J16" s="510"/>
      <c r="K16" s="509"/>
    </row>
    <row r="17" spans="1:18" ht="21">
      <c r="A17" s="509"/>
      <c r="B17" s="705" t="s">
        <v>36</v>
      </c>
      <c r="C17" s="706"/>
      <c r="D17" s="706"/>
      <c r="E17" s="517">
        <v>7.0000000000000007E-2</v>
      </c>
      <c r="F17" s="700"/>
      <c r="G17" s="701"/>
      <c r="H17" s="509"/>
      <c r="I17" s="530"/>
      <c r="J17" s="510"/>
      <c r="K17" s="509"/>
    </row>
    <row r="18" spans="1:18" ht="21">
      <c r="A18" s="509"/>
      <c r="B18" s="698" t="s">
        <v>37</v>
      </c>
      <c r="C18" s="699"/>
      <c r="D18" s="699"/>
      <c r="E18" s="621">
        <v>7.0000000000000007E-2</v>
      </c>
      <c r="F18" s="700"/>
      <c r="G18" s="701"/>
      <c r="H18" s="509"/>
      <c r="I18" s="530"/>
      <c r="J18" s="510"/>
      <c r="K18" s="509"/>
    </row>
    <row r="19" spans="1:18" s="506" customFormat="1" ht="21">
      <c r="A19" s="508" t="s">
        <v>38</v>
      </c>
      <c r="B19" s="676" t="s">
        <v>39</v>
      </c>
      <c r="C19" s="676"/>
      <c r="D19" s="676"/>
      <c r="E19" s="676"/>
      <c r="F19" s="676"/>
      <c r="G19" s="676"/>
      <c r="H19" s="676"/>
      <c r="I19" s="702"/>
      <c r="J19" s="703"/>
      <c r="K19" s="531"/>
    </row>
    <row r="20" spans="1:18" s="506" customFormat="1" ht="27" customHeight="1">
      <c r="A20" s="518"/>
      <c r="B20" s="675" t="s">
        <v>40</v>
      </c>
      <c r="C20" s="676"/>
      <c r="D20" s="676"/>
      <c r="E20" s="704" t="str">
        <f>BAHTTEXT(I20)</f>
        <v>ศูนย์บาทถ้วน</v>
      </c>
      <c r="F20" s="704"/>
      <c r="G20" s="704"/>
      <c r="H20" s="704"/>
      <c r="I20" s="702"/>
      <c r="J20" s="703"/>
      <c r="K20" s="531"/>
    </row>
    <row r="21" spans="1:18">
      <c r="A21" s="519"/>
      <c r="B21" s="520" t="s">
        <v>41</v>
      </c>
      <c r="C21" s="521"/>
      <c r="D21" s="522"/>
      <c r="E21" s="519" t="s">
        <v>42</v>
      </c>
      <c r="F21" s="519"/>
      <c r="G21" s="519"/>
      <c r="H21" s="519"/>
      <c r="I21" s="519"/>
      <c r="J21" s="519"/>
      <c r="K21" s="519"/>
    </row>
    <row r="22" spans="1:18">
      <c r="A22" s="523"/>
      <c r="B22" s="524" t="s">
        <v>43</v>
      </c>
      <c r="C22" s="525"/>
      <c r="D22" s="526"/>
      <c r="E22" s="523" t="s">
        <v>44</v>
      </c>
      <c r="F22" s="523"/>
      <c r="G22" s="523"/>
      <c r="H22" s="523"/>
      <c r="I22" s="523"/>
      <c r="J22" s="523"/>
      <c r="K22" s="523"/>
    </row>
    <row r="24" spans="1:18" ht="23.25" customHeight="1">
      <c r="A24" s="697"/>
      <c r="B24" s="697"/>
      <c r="C24" s="697"/>
      <c r="D24" s="697"/>
      <c r="E24" s="697"/>
      <c r="F24" s="697"/>
      <c r="G24" s="697"/>
      <c r="H24" s="697"/>
      <c r="I24" s="697"/>
      <c r="J24" s="697"/>
      <c r="K24" s="697"/>
    </row>
    <row r="25" spans="1:18" ht="23.25" customHeight="1">
      <c r="A25" s="697"/>
      <c r="B25" s="697"/>
      <c r="C25" s="697"/>
      <c r="D25" s="697"/>
      <c r="E25" s="697"/>
      <c r="F25" s="697"/>
      <c r="G25" s="697"/>
      <c r="H25" s="697"/>
      <c r="I25" s="697"/>
      <c r="J25" s="697"/>
      <c r="K25" s="697"/>
    </row>
    <row r="26" spans="1:18" ht="23.25" customHeight="1">
      <c r="A26" s="697"/>
      <c r="B26" s="697"/>
      <c r="C26" s="697"/>
      <c r="D26" s="697"/>
      <c r="E26" s="697"/>
      <c r="F26" s="697"/>
      <c r="G26" s="697"/>
      <c r="H26" s="697"/>
      <c r="I26" s="697"/>
      <c r="J26" s="697"/>
      <c r="K26" s="697"/>
    </row>
    <row r="27" spans="1:18" ht="23.25" customHeight="1">
      <c r="A27" s="697"/>
      <c r="B27" s="697"/>
      <c r="C27" s="697"/>
      <c r="D27" s="697"/>
      <c r="E27" s="697"/>
      <c r="F27" s="697"/>
      <c r="G27" s="697"/>
      <c r="H27" s="697"/>
      <c r="I27" s="697"/>
      <c r="J27" s="697"/>
      <c r="K27" s="697"/>
    </row>
    <row r="28" spans="1:18" ht="23.25" customHeight="1">
      <c r="A28" s="697"/>
      <c r="B28" s="697"/>
      <c r="C28" s="697"/>
      <c r="D28" s="697"/>
      <c r="E28" s="697"/>
      <c r="F28" s="697"/>
      <c r="G28" s="697"/>
      <c r="H28" s="697"/>
      <c r="I28" s="697"/>
      <c r="J28" s="697"/>
      <c r="K28" s="697"/>
    </row>
    <row r="29" spans="1:18" ht="23.25" customHeight="1">
      <c r="A29" s="697"/>
      <c r="B29" s="697"/>
      <c r="C29" s="697"/>
      <c r="D29" s="697"/>
      <c r="E29" s="697"/>
      <c r="F29" s="697"/>
      <c r="G29" s="697"/>
      <c r="H29" s="697"/>
      <c r="I29" s="697"/>
      <c r="J29" s="697"/>
      <c r="K29" s="697"/>
    </row>
    <row r="30" spans="1:18" ht="23.25" customHeight="1">
      <c r="A30" s="697"/>
      <c r="B30" s="697"/>
      <c r="C30" s="697"/>
      <c r="D30" s="697"/>
      <c r="E30" s="697"/>
      <c r="F30" s="697"/>
      <c r="G30" s="697"/>
      <c r="H30" s="697"/>
      <c r="I30" s="697"/>
      <c r="J30" s="697"/>
      <c r="K30" s="697"/>
      <c r="P30" s="528"/>
      <c r="Q30" s="528"/>
      <c r="R30" s="528"/>
    </row>
    <row r="31" spans="1:18" ht="23.25" customHeight="1">
      <c r="A31" s="697"/>
      <c r="B31" s="697"/>
      <c r="C31" s="697"/>
      <c r="D31" s="697"/>
      <c r="E31" s="697"/>
      <c r="F31" s="697"/>
      <c r="G31" s="697"/>
      <c r="H31" s="697"/>
      <c r="I31" s="697"/>
      <c r="J31" s="697"/>
      <c r="K31" s="697"/>
      <c r="L31" s="532"/>
      <c r="N31" s="528"/>
      <c r="O31" s="528"/>
      <c r="P31" s="528"/>
    </row>
    <row r="32" spans="1:18" ht="23.25" customHeight="1">
      <c r="A32" s="697"/>
      <c r="B32" s="697"/>
      <c r="C32" s="697"/>
      <c r="D32" s="697"/>
      <c r="E32" s="697"/>
      <c r="F32" s="697"/>
      <c r="G32" s="697"/>
      <c r="H32" s="697"/>
      <c r="I32" s="697"/>
      <c r="J32" s="697"/>
      <c r="K32" s="697"/>
      <c r="L32" s="532"/>
      <c r="N32" s="528"/>
      <c r="O32" s="528"/>
      <c r="P32" s="528"/>
    </row>
    <row r="33" spans="1:16" ht="23.25" customHeight="1">
      <c r="A33" s="697"/>
      <c r="B33" s="697"/>
      <c r="C33" s="697"/>
      <c r="D33" s="697"/>
      <c r="E33" s="697"/>
      <c r="F33" s="697"/>
      <c r="G33" s="697"/>
      <c r="H33" s="697"/>
      <c r="I33" s="697"/>
      <c r="J33" s="697"/>
      <c r="K33" s="697"/>
      <c r="L33" s="532"/>
      <c r="N33" s="528"/>
      <c r="O33" s="528"/>
      <c r="P33" s="528"/>
    </row>
    <row r="34" spans="1:16" ht="23.25" customHeight="1">
      <c r="A34" s="697"/>
      <c r="B34" s="697"/>
      <c r="C34" s="697"/>
      <c r="D34" s="697"/>
      <c r="E34" s="697"/>
      <c r="F34" s="697"/>
      <c r="G34" s="697"/>
      <c r="H34" s="697"/>
      <c r="I34" s="697"/>
      <c r="J34" s="697"/>
      <c r="K34" s="697"/>
      <c r="L34" s="532"/>
      <c r="N34" s="528"/>
      <c r="O34" s="528"/>
      <c r="P34" s="528"/>
    </row>
    <row r="35" spans="1:16" ht="23.25" customHeight="1">
      <c r="A35" s="697"/>
      <c r="B35" s="697"/>
      <c r="C35" s="697"/>
      <c r="D35" s="697"/>
      <c r="E35" s="697"/>
      <c r="F35" s="697"/>
      <c r="G35" s="697"/>
      <c r="H35" s="697"/>
      <c r="I35" s="697"/>
      <c r="J35" s="697"/>
      <c r="K35" s="697"/>
    </row>
    <row r="36" spans="1:16" ht="23.25" customHeight="1">
      <c r="A36" s="697"/>
      <c r="B36" s="697"/>
      <c r="C36" s="697"/>
      <c r="D36" s="697"/>
      <c r="E36" s="697"/>
      <c r="F36" s="697"/>
      <c r="G36" s="697"/>
      <c r="H36" s="697"/>
      <c r="I36" s="697"/>
      <c r="J36" s="697"/>
      <c r="K36" s="697"/>
    </row>
    <row r="37" spans="1:16" ht="23.25" customHeight="1">
      <c r="A37" s="697"/>
      <c r="B37" s="697"/>
      <c r="C37" s="697"/>
      <c r="D37" s="697"/>
      <c r="E37" s="697"/>
      <c r="F37" s="697"/>
      <c r="G37" s="697"/>
      <c r="H37" s="697"/>
      <c r="I37" s="697"/>
      <c r="J37" s="697"/>
      <c r="K37" s="697"/>
    </row>
    <row r="38" spans="1:16" ht="23.25" customHeight="1">
      <c r="A38" s="697"/>
      <c r="B38" s="697"/>
      <c r="C38" s="697"/>
      <c r="D38" s="697"/>
      <c r="E38" s="697"/>
      <c r="F38" s="697"/>
      <c r="G38" s="697"/>
      <c r="H38" s="697"/>
      <c r="I38" s="697"/>
      <c r="J38" s="697"/>
      <c r="K38" s="697"/>
    </row>
    <row r="39" spans="1:16" ht="23.25" customHeight="1">
      <c r="A39" s="697"/>
      <c r="B39" s="697"/>
      <c r="C39" s="697"/>
      <c r="D39" s="697"/>
      <c r="E39" s="697"/>
      <c r="F39" s="697"/>
      <c r="G39" s="697"/>
      <c r="H39" s="697"/>
      <c r="I39" s="697"/>
      <c r="J39" s="697"/>
      <c r="K39" s="697"/>
    </row>
    <row r="40" spans="1:16" ht="23.25" customHeight="1">
      <c r="A40" s="697"/>
      <c r="B40" s="697"/>
      <c r="C40" s="697"/>
      <c r="D40" s="697"/>
      <c r="E40" s="697"/>
      <c r="F40" s="697"/>
      <c r="G40" s="697"/>
      <c r="H40" s="697"/>
      <c r="I40" s="697"/>
      <c r="J40" s="697"/>
      <c r="K40" s="697"/>
    </row>
    <row r="41" spans="1:16" ht="23.25" customHeight="1">
      <c r="A41" s="697"/>
      <c r="B41" s="697"/>
      <c r="C41" s="697"/>
      <c r="D41" s="697"/>
      <c r="E41" s="697"/>
      <c r="F41" s="697"/>
      <c r="G41" s="697"/>
      <c r="H41" s="697"/>
      <c r="I41" s="697"/>
      <c r="J41" s="697"/>
      <c r="K41" s="697"/>
    </row>
    <row r="42" spans="1:16" ht="23.25" customHeight="1">
      <c r="A42" s="697"/>
      <c r="B42" s="697"/>
      <c r="C42" s="697"/>
      <c r="D42" s="697"/>
      <c r="E42" s="697"/>
      <c r="F42" s="697"/>
      <c r="G42" s="697"/>
      <c r="H42" s="697"/>
      <c r="I42" s="697"/>
      <c r="J42" s="697"/>
      <c r="K42" s="697"/>
    </row>
    <row r="43" spans="1:16" ht="23.25">
      <c r="B43" s="485"/>
      <c r="C43" s="485"/>
      <c r="D43" s="485"/>
      <c r="E43" s="650"/>
      <c r="F43" s="650"/>
      <c r="G43" s="650"/>
      <c r="H43" s="650"/>
      <c r="I43" s="485"/>
      <c r="J43" s="485"/>
      <c r="K43" s="485"/>
    </row>
  </sheetData>
  <mergeCells count="42">
    <mergeCell ref="A1:K1"/>
    <mergeCell ref="A2:K2"/>
    <mergeCell ref="A3:K3"/>
    <mergeCell ref="A4:K4"/>
    <mergeCell ref="A5:K5"/>
    <mergeCell ref="A6:K6"/>
    <mergeCell ref="A7:K7"/>
    <mergeCell ref="F8:G8"/>
    <mergeCell ref="I8:J8"/>
    <mergeCell ref="F9:G9"/>
    <mergeCell ref="I9:J9"/>
    <mergeCell ref="A8:A9"/>
    <mergeCell ref="H8:H9"/>
    <mergeCell ref="K8:K9"/>
    <mergeCell ref="B8:E9"/>
    <mergeCell ref="B10:D10"/>
    <mergeCell ref="F10:G10"/>
    <mergeCell ref="I10:J10"/>
    <mergeCell ref="B11:D11"/>
    <mergeCell ref="F11:G11"/>
    <mergeCell ref="I11:J11"/>
    <mergeCell ref="B12:D12"/>
    <mergeCell ref="F12:G12"/>
    <mergeCell ref="I12:J12"/>
    <mergeCell ref="F13:G13"/>
    <mergeCell ref="B14:E14"/>
    <mergeCell ref="F14:G14"/>
    <mergeCell ref="B15:D15"/>
    <mergeCell ref="F15:G15"/>
    <mergeCell ref="B16:D16"/>
    <mergeCell ref="F16:G16"/>
    <mergeCell ref="B17:D17"/>
    <mergeCell ref="F17:G17"/>
    <mergeCell ref="A24:K42"/>
    <mergeCell ref="E43:H43"/>
    <mergeCell ref="B18:D18"/>
    <mergeCell ref="F18:G18"/>
    <mergeCell ref="B19:H19"/>
    <mergeCell ref="I19:J19"/>
    <mergeCell ref="B20:D20"/>
    <mergeCell ref="E20:H20"/>
    <mergeCell ref="I20:J20"/>
  </mergeCells>
  <pageMargins left="0.70866141732283505" right="0.70866141732283505" top="0.74803149606299202" bottom="0.74803149606299202" header="0.31496062992126" footer="0.31496062992126"/>
  <pageSetup scale="63" orientation="portrait" r:id="rId1"/>
  <headerFooter>
    <oddHeader>&amp;Rแบบ ปร.5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N35"/>
  <sheetViews>
    <sheetView showGridLines="0" topLeftCell="A7" workbookViewId="0">
      <selection activeCell="D10" sqref="D10:F13"/>
    </sheetView>
  </sheetViews>
  <sheetFormatPr defaultColWidth="9.1640625" defaultRowHeight="18.75"/>
  <cols>
    <col min="1" max="1" width="7.5" style="4" customWidth="1"/>
    <col min="2" max="2" width="10.1640625" style="4" customWidth="1"/>
    <col min="3" max="3" width="29.5" style="4" customWidth="1"/>
    <col min="4" max="4" width="22.5" style="4" customWidth="1"/>
    <col min="5" max="5" width="17.6640625" style="4" customWidth="1"/>
    <col min="6" max="6" width="24.5" style="4" customWidth="1"/>
    <col min="7" max="7" width="18.5" style="4" customWidth="1"/>
    <col min="8" max="8" width="9.1640625" style="4" customWidth="1"/>
    <col min="9" max="9" width="13.5" style="4" customWidth="1"/>
    <col min="10" max="10" width="17.33203125" style="4" customWidth="1"/>
    <col min="11" max="16384" width="9.1640625" style="4"/>
  </cols>
  <sheetData>
    <row r="1" spans="1:14" ht="32.25" customHeight="1">
      <c r="A1" s="736" t="s">
        <v>53</v>
      </c>
      <c r="B1" s="736"/>
      <c r="C1" s="736"/>
      <c r="D1" s="736"/>
      <c r="E1" s="736"/>
      <c r="F1" s="736"/>
      <c r="G1" s="736"/>
    </row>
    <row r="2" spans="1:14" ht="23.25" customHeight="1">
      <c r="A2" s="456" t="s">
        <v>757</v>
      </c>
      <c r="B2" s="456"/>
      <c r="C2" s="456"/>
      <c r="D2" s="456"/>
      <c r="E2" s="456"/>
      <c r="F2" s="456"/>
      <c r="G2" s="456"/>
      <c r="H2" s="457"/>
      <c r="I2" s="457"/>
      <c r="J2" s="457"/>
      <c r="K2" s="457"/>
    </row>
    <row r="3" spans="1:14" ht="54" customHeight="1">
      <c r="A3" s="726" t="str">
        <f>ปร5!A3</f>
        <v>ชื่อโครงการ/ก่อสร้างอาคารหอพักนักเรียนและนักศึกษา มหาวิทยาลัยราชภัฎลำปาง</v>
      </c>
      <c r="B3" s="726"/>
      <c r="C3" s="726"/>
      <c r="D3" s="726"/>
      <c r="E3" s="726"/>
      <c r="F3" s="726"/>
      <c r="G3" s="726"/>
      <c r="H3" s="457"/>
      <c r="I3" s="457"/>
      <c r="J3" s="457"/>
      <c r="K3" s="457"/>
      <c r="L3" s="488"/>
      <c r="M3" s="488"/>
      <c r="N3" s="488"/>
    </row>
    <row r="4" spans="1:14" ht="23.25" customHeight="1">
      <c r="A4" s="458" t="s">
        <v>54</v>
      </c>
      <c r="B4" s="458"/>
      <c r="C4" s="458"/>
      <c r="D4" s="458"/>
      <c r="E4" s="458"/>
      <c r="F4" s="458"/>
      <c r="G4" s="458"/>
      <c r="H4" s="457"/>
      <c r="I4" s="457"/>
      <c r="J4" s="457"/>
      <c r="K4" s="457"/>
      <c r="L4" s="1"/>
      <c r="M4" s="1"/>
      <c r="N4" s="1"/>
    </row>
    <row r="5" spans="1:14" ht="23.25" customHeight="1">
      <c r="A5" s="737" t="s">
        <v>24</v>
      </c>
      <c r="B5" s="737"/>
      <c r="C5" s="737"/>
      <c r="D5" s="737"/>
      <c r="E5" s="737"/>
      <c r="F5" s="737"/>
      <c r="G5" s="737"/>
      <c r="H5" s="457"/>
      <c r="I5" s="1"/>
      <c r="J5" s="1"/>
      <c r="K5" s="1"/>
      <c r="L5" s="1"/>
      <c r="M5" s="1"/>
      <c r="N5" s="1"/>
    </row>
    <row r="6" spans="1:14" ht="23.25" customHeight="1">
      <c r="A6" s="737" t="s">
        <v>755</v>
      </c>
      <c r="B6" s="737"/>
      <c r="C6" s="737"/>
      <c r="D6" s="737"/>
      <c r="E6" s="737"/>
      <c r="F6" s="737"/>
      <c r="G6" s="737"/>
      <c r="H6" s="457"/>
      <c r="I6" s="1"/>
      <c r="J6" s="1"/>
      <c r="K6" s="1"/>
      <c r="L6" s="1"/>
      <c r="M6" s="1"/>
      <c r="N6" s="1"/>
    </row>
    <row r="7" spans="1:14" ht="23.25" customHeight="1">
      <c r="A7" s="737" t="str">
        <f>ปร5!A6</f>
        <v xml:space="preserve">คำนวณราคากลางโดย  :บัญชีงานก่อสร้าง 2566/ ราคาจากพาณิชย์จังหวัด 2568/สืบราคา </v>
      </c>
      <c r="B7" s="737"/>
      <c r="C7" s="737"/>
      <c r="D7" s="737"/>
      <c r="E7" s="737"/>
      <c r="F7" s="737"/>
      <c r="G7" s="737"/>
      <c r="I7" s="1"/>
      <c r="J7" s="1"/>
      <c r="K7" s="1"/>
      <c r="L7" s="1"/>
      <c r="M7" s="1"/>
      <c r="N7" s="1"/>
    </row>
    <row r="8" spans="1:14" ht="23.25" customHeight="1">
      <c r="A8" s="459"/>
      <c r="B8" s="460"/>
      <c r="C8" s="459"/>
      <c r="D8" s="731" t="s">
        <v>2</v>
      </c>
      <c r="E8" s="731"/>
      <c r="F8" s="731"/>
      <c r="G8" s="731"/>
      <c r="I8" s="1"/>
      <c r="J8" s="1"/>
      <c r="K8" s="1"/>
      <c r="L8" s="1"/>
      <c r="M8" s="1"/>
      <c r="N8" s="1"/>
    </row>
    <row r="9" spans="1:14" ht="32.25" customHeight="1">
      <c r="A9" s="122" t="s">
        <v>47</v>
      </c>
      <c r="B9" s="732" t="s">
        <v>8</v>
      </c>
      <c r="C9" s="733"/>
      <c r="D9" s="461" t="s">
        <v>55</v>
      </c>
      <c r="E9" s="461" t="s">
        <v>56</v>
      </c>
      <c r="F9" s="462" t="s">
        <v>49</v>
      </c>
      <c r="G9" s="122" t="s">
        <v>10</v>
      </c>
      <c r="I9" s="1"/>
      <c r="J9" s="1"/>
      <c r="K9" s="1"/>
      <c r="L9" s="1"/>
      <c r="M9" s="1"/>
      <c r="N9" s="489"/>
    </row>
    <row r="10" spans="1:14" ht="22.5" customHeight="1">
      <c r="A10" s="409">
        <v>1</v>
      </c>
      <c r="B10" s="734" t="s">
        <v>57</v>
      </c>
      <c r="C10" s="735"/>
      <c r="D10" s="165"/>
      <c r="E10" s="463"/>
      <c r="F10" s="165"/>
      <c r="G10" s="464"/>
    </row>
    <row r="11" spans="1:14" ht="22.5" customHeight="1">
      <c r="A11" s="60">
        <v>2</v>
      </c>
      <c r="B11" s="728" t="s">
        <v>58</v>
      </c>
      <c r="C11" s="729"/>
      <c r="D11" s="165"/>
      <c r="E11" s="463"/>
      <c r="F11" s="165"/>
      <c r="G11" s="465"/>
    </row>
    <row r="12" spans="1:14" ht="22.5" customHeight="1">
      <c r="A12" s="60">
        <v>3</v>
      </c>
      <c r="B12" s="728" t="s">
        <v>59</v>
      </c>
      <c r="C12" s="729"/>
      <c r="D12" s="165"/>
      <c r="E12" s="463"/>
      <c r="F12" s="165"/>
      <c r="G12" s="465"/>
    </row>
    <row r="13" spans="1:14" ht="22.5" customHeight="1">
      <c r="A13" s="60">
        <v>4</v>
      </c>
      <c r="B13" s="728" t="s">
        <v>60</v>
      </c>
      <c r="C13" s="729"/>
      <c r="D13" s="165"/>
      <c r="E13" s="466"/>
      <c r="F13" s="165"/>
      <c r="G13" s="465"/>
    </row>
    <row r="14" spans="1:14" ht="22.5" customHeight="1">
      <c r="A14" s="60"/>
      <c r="B14" s="467"/>
      <c r="C14" s="468"/>
      <c r="D14" s="165"/>
      <c r="E14" s="165"/>
      <c r="F14" s="165"/>
      <c r="G14" s="465"/>
    </row>
    <row r="15" spans="1:14" ht="22.5" customHeight="1">
      <c r="A15" s="60"/>
      <c r="B15" s="468"/>
      <c r="C15" s="468"/>
      <c r="D15" s="165"/>
      <c r="E15" s="165"/>
      <c r="F15" s="165"/>
      <c r="G15" s="465"/>
    </row>
    <row r="16" spans="1:14" ht="22.5" customHeight="1">
      <c r="A16" s="60"/>
      <c r="B16" s="468" t="s">
        <v>61</v>
      </c>
      <c r="C16" s="469"/>
      <c r="D16" s="165"/>
      <c r="E16" s="165"/>
      <c r="F16" s="165"/>
      <c r="G16" s="465"/>
    </row>
    <row r="17" spans="1:9" ht="22.5" customHeight="1">
      <c r="A17" s="60"/>
      <c r="B17" s="468" t="s">
        <v>62</v>
      </c>
      <c r="C17" s="470"/>
      <c r="D17" s="165"/>
      <c r="E17" s="165"/>
      <c r="F17" s="165"/>
      <c r="G17" s="465"/>
    </row>
    <row r="18" spans="1:9" ht="22.5" customHeight="1">
      <c r="A18" s="60"/>
      <c r="B18" s="468" t="s">
        <v>762</v>
      </c>
      <c r="C18" s="469"/>
      <c r="D18" s="165"/>
      <c r="E18" s="165"/>
      <c r="F18" s="165"/>
      <c r="G18" s="465"/>
    </row>
    <row r="19" spans="1:9" ht="22.5" customHeight="1">
      <c r="A19" s="60"/>
      <c r="B19" s="468" t="s">
        <v>63</v>
      </c>
      <c r="C19" s="470"/>
      <c r="D19" s="165"/>
      <c r="E19" s="165"/>
      <c r="F19" s="165"/>
      <c r="G19" s="465"/>
    </row>
    <row r="20" spans="1:9" ht="22.5" customHeight="1">
      <c r="A20" s="60"/>
      <c r="B20" s="468" t="s">
        <v>64</v>
      </c>
      <c r="C20" s="470"/>
      <c r="D20" s="165"/>
      <c r="E20" s="165"/>
      <c r="F20" s="165"/>
      <c r="G20" s="465"/>
    </row>
    <row r="21" spans="1:9" ht="22.5" customHeight="1">
      <c r="A21" s="471"/>
      <c r="B21" s="472"/>
      <c r="C21" s="473"/>
      <c r="D21" s="474"/>
      <c r="E21" s="474"/>
      <c r="F21" s="474"/>
      <c r="G21" s="475"/>
    </row>
    <row r="22" spans="1:9" ht="22.5" customHeight="1">
      <c r="A22" s="476"/>
      <c r="B22" s="477"/>
      <c r="C22" s="478"/>
      <c r="D22" s="479"/>
      <c r="E22" s="480" t="s">
        <v>27</v>
      </c>
      <c r="F22" s="481">
        <f>SUM(F10:F21)</f>
        <v>0</v>
      </c>
      <c r="G22" s="482"/>
    </row>
    <row r="28" spans="1:9" ht="23.25">
      <c r="A28" s="483"/>
      <c r="B28" s="483"/>
      <c r="C28" s="650"/>
      <c r="D28" s="650"/>
      <c r="E28" s="650"/>
      <c r="F28" s="650"/>
      <c r="G28" s="650"/>
      <c r="H28" s="650"/>
      <c r="I28" s="650"/>
    </row>
    <row r="29" spans="1:9" ht="23.25">
      <c r="A29" s="483"/>
      <c r="B29" s="483"/>
      <c r="C29" s="485"/>
      <c r="D29" s="485"/>
      <c r="E29" s="485"/>
      <c r="F29" s="485"/>
      <c r="G29" s="485"/>
      <c r="H29" s="485"/>
      <c r="I29" s="485"/>
    </row>
    <row r="30" spans="1:9" ht="23.25">
      <c r="A30" s="483"/>
      <c r="B30" s="483"/>
      <c r="C30" s="485"/>
      <c r="D30" s="485"/>
      <c r="E30" s="485"/>
      <c r="F30" s="485"/>
      <c r="G30" s="485"/>
      <c r="H30" s="485"/>
      <c r="I30" s="487"/>
    </row>
    <row r="31" spans="1:9" ht="23.25">
      <c r="A31" s="483"/>
      <c r="B31" s="483"/>
      <c r="C31" s="650"/>
      <c r="D31" s="650"/>
      <c r="E31" s="650"/>
      <c r="F31" s="650"/>
      <c r="G31" s="650"/>
      <c r="H31" s="650"/>
      <c r="I31" s="650"/>
    </row>
    <row r="32" spans="1:9" ht="23.25">
      <c r="A32" s="483"/>
      <c r="B32" s="483"/>
      <c r="C32" s="730"/>
      <c r="D32" s="730"/>
      <c r="E32" s="486"/>
      <c r="F32" s="486"/>
      <c r="G32" s="486"/>
      <c r="H32" s="485"/>
      <c r="I32" s="485"/>
    </row>
    <row r="33" spans="1:9" ht="23.25">
      <c r="A33" s="483"/>
      <c r="B33" s="483"/>
      <c r="C33" s="484"/>
      <c r="D33" s="485"/>
      <c r="E33" s="485"/>
      <c r="F33" s="485"/>
      <c r="G33" s="485"/>
      <c r="H33" s="485"/>
      <c r="I33" s="485"/>
    </row>
    <row r="34" spans="1:9" ht="23.25">
      <c r="A34" s="483"/>
      <c r="B34" s="483"/>
      <c r="C34" s="650"/>
      <c r="D34" s="650"/>
      <c r="E34" s="650"/>
      <c r="F34" s="650"/>
      <c r="G34" s="650"/>
      <c r="H34" s="650"/>
      <c r="I34" s="650"/>
    </row>
    <row r="35" spans="1:9" ht="23.25">
      <c r="A35" s="483"/>
      <c r="B35" s="483"/>
      <c r="C35" s="727"/>
      <c r="D35" s="727"/>
      <c r="E35" s="485"/>
      <c r="F35" s="485"/>
      <c r="G35" s="485"/>
      <c r="H35" s="485"/>
      <c r="I35" s="490"/>
    </row>
  </sheetData>
  <mergeCells count="16">
    <mergeCell ref="A1:G1"/>
    <mergeCell ref="A3:G3"/>
    <mergeCell ref="A5:G5"/>
    <mergeCell ref="A6:G6"/>
    <mergeCell ref="A7:G7"/>
    <mergeCell ref="D8:G8"/>
    <mergeCell ref="B9:C9"/>
    <mergeCell ref="B10:C10"/>
    <mergeCell ref="B11:C11"/>
    <mergeCell ref="B12:C12"/>
    <mergeCell ref="C35:D35"/>
    <mergeCell ref="B13:C13"/>
    <mergeCell ref="C28:I28"/>
    <mergeCell ref="C31:I31"/>
    <mergeCell ref="C32:D32"/>
    <mergeCell ref="C34:I34"/>
  </mergeCells>
  <pageMargins left="0.39" right="0.23" top="0.73" bottom="0.67" header="0.5" footer="0.5"/>
  <pageSetup paperSize="9" scale="85" orientation="portrait" r:id="rId1"/>
  <headerFooter alignWithMargins="0">
    <oddHeader>&amp;R&amp;14แบบปร.5 (ก)   แผ่นที่&amp;P 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1:J38"/>
  <sheetViews>
    <sheetView showGridLines="0" topLeftCell="A4" zoomScaleSheetLayoutView="90" workbookViewId="0">
      <selection activeCell="B8" sqref="B8:H8"/>
    </sheetView>
  </sheetViews>
  <sheetFormatPr defaultColWidth="9.1640625" defaultRowHeight="18.75"/>
  <cols>
    <col min="1" max="1" width="2.5" style="4" customWidth="1"/>
    <col min="2" max="2" width="7.5" style="4" customWidth="1"/>
    <col min="3" max="3" width="10.1640625" style="4" customWidth="1"/>
    <col min="4" max="4" width="42.6640625" style="4" customWidth="1"/>
    <col min="5" max="5" width="17.6640625" style="4" customWidth="1"/>
    <col min="6" max="6" width="19.1640625" style="4" customWidth="1"/>
    <col min="7" max="7" width="17.6640625" style="4" customWidth="1"/>
    <col min="8" max="8" width="17" style="4" customWidth="1"/>
    <col min="9" max="9" width="9.1640625" style="4" customWidth="1"/>
    <col min="10" max="10" width="13.5" style="4" customWidth="1"/>
    <col min="11" max="11" width="17.33203125" style="4" customWidth="1"/>
    <col min="12" max="16384" width="9.1640625" style="4"/>
  </cols>
  <sheetData>
    <row r="1" spans="2:8" ht="19.5" customHeight="1">
      <c r="B1" s="736" t="s">
        <v>50</v>
      </c>
      <c r="C1" s="736"/>
      <c r="D1" s="736"/>
      <c r="E1" s="736"/>
      <c r="F1" s="736"/>
      <c r="G1" s="736"/>
      <c r="H1" s="736"/>
    </row>
    <row r="2" spans="2:8" ht="27" customHeight="1">
      <c r="B2" s="456" t="s">
        <v>757</v>
      </c>
      <c r="C2" s="456"/>
      <c r="D2" s="456"/>
      <c r="E2" s="456"/>
      <c r="F2" s="456"/>
      <c r="G2" s="456"/>
      <c r="H2" s="456"/>
    </row>
    <row r="3" spans="2:8" ht="46.5" customHeight="1">
      <c r="B3" s="726" t="str">
        <f>ปร5!A3</f>
        <v>ชื่อโครงการ/ก่อสร้างอาคารหอพักนักเรียนและนักศึกษา มหาวิทยาลัยราชภัฎลำปาง</v>
      </c>
      <c r="C3" s="726"/>
      <c r="D3" s="726"/>
      <c r="E3" s="726"/>
      <c r="F3" s="726"/>
      <c r="G3" s="726"/>
      <c r="H3" s="726"/>
    </row>
    <row r="4" spans="2:8" ht="23.25" customHeight="1">
      <c r="B4" s="458" t="s">
        <v>45</v>
      </c>
      <c r="C4" s="458"/>
      <c r="D4" s="458"/>
      <c r="E4" s="458"/>
      <c r="F4" s="458"/>
      <c r="G4" s="458"/>
      <c r="H4" s="458"/>
    </row>
    <row r="5" spans="2:8" ht="23.25" customHeight="1">
      <c r="B5" s="737" t="s">
        <v>46</v>
      </c>
      <c r="C5" s="737"/>
      <c r="D5" s="737"/>
      <c r="E5" s="737"/>
      <c r="F5" s="737"/>
      <c r="G5" s="737"/>
      <c r="H5" s="737"/>
    </row>
    <row r="6" spans="2:8" ht="23.25" customHeight="1">
      <c r="B6" s="737" t="s">
        <v>24</v>
      </c>
      <c r="C6" s="737"/>
      <c r="D6" s="737"/>
      <c r="E6" s="737"/>
      <c r="F6" s="737"/>
      <c r="G6" s="737"/>
      <c r="H6" s="737"/>
    </row>
    <row r="7" spans="2:8" ht="23.25" customHeight="1">
      <c r="B7" s="737" t="s">
        <v>754</v>
      </c>
      <c r="C7" s="737"/>
      <c r="D7" s="737"/>
      <c r="E7" s="737"/>
      <c r="F7" s="737"/>
      <c r="G7" s="737"/>
      <c r="H7" s="737"/>
    </row>
    <row r="8" spans="2:8" ht="25.5" customHeight="1">
      <c r="B8" s="737" t="str">
        <f>ปร5!A6</f>
        <v xml:space="preserve">คำนวณราคากลางโดย  :บัญชีงานก่อสร้าง 2566/ ราคาจากพาณิชย์จังหวัด 2568/สืบราคา </v>
      </c>
      <c r="C8" s="737"/>
      <c r="D8" s="737"/>
      <c r="E8" s="737"/>
      <c r="F8" s="737"/>
      <c r="G8" s="737"/>
      <c r="H8" s="737"/>
    </row>
    <row r="9" spans="2:8" ht="23.25" customHeight="1">
      <c r="B9" s="459"/>
      <c r="C9" s="460"/>
      <c r="D9" s="459"/>
      <c r="E9" s="731" t="s">
        <v>2</v>
      </c>
      <c r="F9" s="731"/>
      <c r="G9" s="731"/>
      <c r="H9" s="731"/>
    </row>
    <row r="10" spans="2:8" ht="32.25" customHeight="1">
      <c r="B10" s="122" t="s">
        <v>47</v>
      </c>
      <c r="C10" s="739" t="s">
        <v>8</v>
      </c>
      <c r="D10" s="740"/>
      <c r="E10" s="461" t="s">
        <v>48</v>
      </c>
      <c r="F10" s="461" t="s">
        <v>51</v>
      </c>
      <c r="G10" s="462" t="s">
        <v>49</v>
      </c>
      <c r="H10" s="122" t="s">
        <v>10</v>
      </c>
    </row>
    <row r="11" spans="2:8" ht="22.5" customHeight="1">
      <c r="B11" s="409"/>
      <c r="C11" s="734" t="s">
        <v>52</v>
      </c>
      <c r="D11" s="735"/>
      <c r="E11" s="491">
        <f>'สวนที่2-ครุภัณฑ์จัดซื้อ(ปร4)(2)'!K30</f>
        <v>0</v>
      </c>
      <c r="F11" s="491">
        <f>E11*7/100</f>
        <v>0</v>
      </c>
      <c r="G11" s="492">
        <f>E11+F11</f>
        <v>0</v>
      </c>
      <c r="H11" s="464"/>
    </row>
    <row r="12" spans="2:8" ht="22.5" customHeight="1">
      <c r="B12" s="60"/>
      <c r="C12" s="728"/>
      <c r="D12" s="729"/>
      <c r="E12" s="165"/>
      <c r="F12" s="165"/>
      <c r="G12" s="493"/>
      <c r="H12" s="465"/>
    </row>
    <row r="13" spans="2:8" ht="22.5" customHeight="1">
      <c r="B13" s="60"/>
      <c r="C13" s="728"/>
      <c r="D13" s="729"/>
      <c r="E13" s="165"/>
      <c r="F13" s="165"/>
      <c r="G13" s="493"/>
      <c r="H13" s="465"/>
    </row>
    <row r="14" spans="2:8" ht="22.5" customHeight="1">
      <c r="B14" s="60"/>
      <c r="C14" s="728"/>
      <c r="D14" s="729"/>
      <c r="E14" s="165"/>
      <c r="F14" s="165"/>
      <c r="G14" s="493"/>
      <c r="H14" s="465"/>
    </row>
    <row r="15" spans="2:8" ht="22.5" customHeight="1">
      <c r="B15" s="60"/>
      <c r="C15" s="728"/>
      <c r="D15" s="729"/>
      <c r="E15" s="165"/>
      <c r="F15" s="165"/>
      <c r="G15" s="494"/>
      <c r="H15" s="465"/>
    </row>
    <row r="16" spans="2:8" ht="22.5" customHeight="1">
      <c r="B16" s="60"/>
      <c r="C16" s="468"/>
      <c r="D16" s="468"/>
      <c r="E16" s="165"/>
      <c r="F16" s="165"/>
      <c r="G16" s="494"/>
      <c r="H16" s="465"/>
    </row>
    <row r="17" spans="2:10" ht="22.5" customHeight="1">
      <c r="B17" s="60"/>
      <c r="C17" s="468"/>
      <c r="D17" s="469"/>
      <c r="E17" s="165"/>
      <c r="F17" s="165"/>
      <c r="G17" s="165"/>
      <c r="H17" s="465"/>
    </row>
    <row r="18" spans="2:10" ht="22.5" customHeight="1">
      <c r="B18" s="60"/>
      <c r="C18" s="468"/>
      <c r="D18" s="470"/>
      <c r="E18" s="165"/>
      <c r="F18" s="165"/>
      <c r="G18" s="165"/>
      <c r="H18" s="465"/>
    </row>
    <row r="19" spans="2:10" ht="22.5" customHeight="1">
      <c r="B19" s="60"/>
      <c r="C19" s="468"/>
      <c r="D19" s="469"/>
      <c r="E19" s="165"/>
      <c r="F19" s="165"/>
      <c r="G19" s="165"/>
      <c r="H19" s="465"/>
    </row>
    <row r="20" spans="2:10" ht="22.5" customHeight="1">
      <c r="B20" s="60"/>
      <c r="C20" s="468"/>
      <c r="D20" s="470"/>
      <c r="E20" s="165"/>
      <c r="F20" s="165"/>
      <c r="G20" s="165"/>
      <c r="H20" s="465"/>
    </row>
    <row r="21" spans="2:10" ht="22.5" customHeight="1">
      <c r="B21" s="60"/>
      <c r="C21" s="468"/>
      <c r="D21" s="470"/>
      <c r="E21" s="165"/>
      <c r="F21" s="165"/>
      <c r="G21" s="165"/>
      <c r="H21" s="465"/>
    </row>
    <row r="22" spans="2:10" ht="22.5" customHeight="1">
      <c r="B22" s="471"/>
      <c r="C22" s="472"/>
      <c r="D22" s="473"/>
      <c r="E22" s="474"/>
      <c r="F22" s="474"/>
      <c r="G22" s="474"/>
      <c r="H22" s="475"/>
    </row>
    <row r="23" spans="2:10" ht="22.5" customHeight="1">
      <c r="B23" s="476"/>
      <c r="C23" s="477"/>
      <c r="D23" s="478"/>
      <c r="E23" s="479"/>
      <c r="F23" s="480" t="s">
        <v>27</v>
      </c>
      <c r="G23" s="495">
        <f>SUM(G11:G22)</f>
        <v>0</v>
      </c>
      <c r="H23" s="482"/>
    </row>
    <row r="26" spans="2:10">
      <c r="B26" s="738"/>
      <c r="C26" s="738"/>
      <c r="D26" s="738"/>
      <c r="E26" s="738"/>
      <c r="F26" s="738"/>
      <c r="G26" s="738"/>
      <c r="H26" s="738"/>
    </row>
    <row r="27" spans="2:10">
      <c r="B27" s="738"/>
      <c r="C27" s="738"/>
      <c r="D27" s="738"/>
      <c r="E27" s="738"/>
      <c r="F27" s="738"/>
      <c r="G27" s="738"/>
      <c r="H27" s="738"/>
    </row>
    <row r="28" spans="2:10">
      <c r="B28" s="738"/>
      <c r="C28" s="738"/>
      <c r="D28" s="738"/>
      <c r="E28" s="738"/>
      <c r="F28" s="738"/>
      <c r="G28" s="738"/>
      <c r="H28" s="738"/>
    </row>
    <row r="29" spans="2:10">
      <c r="B29" s="738"/>
      <c r="C29" s="738"/>
      <c r="D29" s="738"/>
      <c r="E29" s="738"/>
      <c r="F29" s="738"/>
      <c r="G29" s="738"/>
      <c r="H29" s="738"/>
    </row>
    <row r="30" spans="2:10">
      <c r="B30" s="738"/>
      <c r="C30" s="738"/>
      <c r="D30" s="738"/>
      <c r="E30" s="738"/>
      <c r="F30" s="738"/>
      <c r="G30" s="738"/>
      <c r="H30" s="738"/>
    </row>
    <row r="31" spans="2:10" ht="23.25">
      <c r="B31" s="496"/>
      <c r="C31" s="496"/>
      <c r="D31" s="650"/>
      <c r="E31" s="650"/>
      <c r="F31" s="650"/>
      <c r="G31" s="650"/>
      <c r="H31" s="650"/>
      <c r="I31" s="650"/>
      <c r="J31" s="650"/>
    </row>
    <row r="32" spans="2:10" ht="23.25">
      <c r="B32" s="496"/>
      <c r="C32" s="496"/>
      <c r="D32" s="727"/>
      <c r="E32" s="727"/>
      <c r="F32" s="485"/>
      <c r="G32" s="485"/>
      <c r="H32" s="485"/>
      <c r="I32" s="485"/>
      <c r="J32" s="485"/>
    </row>
    <row r="33" spans="2:10" ht="23.25">
      <c r="B33" s="496"/>
      <c r="C33" s="496"/>
      <c r="D33" s="485"/>
      <c r="E33" s="485"/>
      <c r="F33" s="485"/>
      <c r="G33" s="485"/>
      <c r="H33" s="485"/>
      <c r="I33" s="485"/>
      <c r="J33" s="487"/>
    </row>
    <row r="34" spans="2:10" ht="23.25">
      <c r="B34" s="496"/>
      <c r="C34" s="496"/>
      <c r="D34" s="650"/>
      <c r="E34" s="650"/>
      <c r="F34" s="650"/>
      <c r="G34" s="650"/>
      <c r="H34" s="650"/>
      <c r="I34" s="650"/>
      <c r="J34" s="650"/>
    </row>
    <row r="35" spans="2:10" ht="23.25">
      <c r="B35" s="496"/>
      <c r="C35" s="496"/>
      <c r="D35" s="730"/>
      <c r="E35" s="730"/>
      <c r="F35" s="486"/>
      <c r="G35" s="486"/>
      <c r="H35" s="486"/>
      <c r="I35" s="485"/>
      <c r="J35" s="485"/>
    </row>
    <row r="36" spans="2:10" ht="23.25">
      <c r="B36" s="496"/>
      <c r="C36" s="496"/>
      <c r="D36" s="484"/>
      <c r="E36" s="485"/>
      <c r="F36" s="485"/>
      <c r="G36" s="485"/>
      <c r="H36" s="485"/>
      <c r="I36" s="485"/>
      <c r="J36" s="485"/>
    </row>
    <row r="37" spans="2:10" ht="23.25">
      <c r="D37" s="650"/>
      <c r="E37" s="650"/>
      <c r="F37" s="650"/>
      <c r="G37" s="650"/>
      <c r="H37" s="650"/>
      <c r="I37" s="650"/>
      <c r="J37" s="650"/>
    </row>
    <row r="38" spans="2:10" ht="23.25">
      <c r="D38" s="727"/>
      <c r="E38" s="727"/>
      <c r="F38" s="485"/>
      <c r="G38" s="485"/>
      <c r="H38" s="485"/>
      <c r="I38" s="485"/>
      <c r="J38" s="490"/>
    </row>
  </sheetData>
  <mergeCells count="24">
    <mergeCell ref="B1:H1"/>
    <mergeCell ref="B3:H3"/>
    <mergeCell ref="B5:H5"/>
    <mergeCell ref="B6:H6"/>
    <mergeCell ref="B7:H7"/>
    <mergeCell ref="B8:H8"/>
    <mergeCell ref="E9:H9"/>
    <mergeCell ref="C10:D10"/>
    <mergeCell ref="C11:D11"/>
    <mergeCell ref="C12:D12"/>
    <mergeCell ref="C13:D13"/>
    <mergeCell ref="C14:D14"/>
    <mergeCell ref="C15:D15"/>
    <mergeCell ref="B26:H26"/>
    <mergeCell ref="B27:H27"/>
    <mergeCell ref="D34:J34"/>
    <mergeCell ref="D35:E35"/>
    <mergeCell ref="D37:J37"/>
    <mergeCell ref="D38:E38"/>
    <mergeCell ref="B28:H28"/>
    <mergeCell ref="B29:H29"/>
    <mergeCell ref="B30:H30"/>
    <mergeCell ref="D31:J31"/>
    <mergeCell ref="D32:E32"/>
  </mergeCells>
  <pageMargins left="0.39370078740157499" right="0.23622047244094499" top="0.74803149606299202" bottom="0.66929133858267698" header="0.511811023622047" footer="0.511811023622047"/>
  <pageSetup paperSize="9" scale="84" orientation="portrait" r:id="rId1"/>
  <headerFooter alignWithMargins="0">
    <oddHeader>&amp;R&amp;14แบบปร.5 (ข)   แผ่นที่&amp;P 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AF7B2-9A12-4C32-B739-E70DEBFDE6F0}">
  <sheetPr>
    <tabColor rgb="FFFF0000"/>
  </sheetPr>
  <dimension ref="B1:J38"/>
  <sheetViews>
    <sheetView showGridLines="0" topLeftCell="A4" zoomScaleSheetLayoutView="90" workbookViewId="0">
      <selection activeCell="E11" sqref="E11:G11"/>
    </sheetView>
  </sheetViews>
  <sheetFormatPr defaultColWidth="9.1640625" defaultRowHeight="18.75"/>
  <cols>
    <col min="1" max="1" width="2.5" style="4" customWidth="1"/>
    <col min="2" max="2" width="7.5" style="4" customWidth="1"/>
    <col min="3" max="3" width="10.1640625" style="4" customWidth="1"/>
    <col min="4" max="4" width="42.6640625" style="4" customWidth="1"/>
    <col min="5" max="5" width="17.6640625" style="4" customWidth="1"/>
    <col min="6" max="6" width="19.1640625" style="4" customWidth="1"/>
    <col min="7" max="7" width="17.6640625" style="4" customWidth="1"/>
    <col min="8" max="8" width="17" style="4" customWidth="1"/>
    <col min="9" max="9" width="9.1640625" style="4" customWidth="1"/>
    <col min="10" max="10" width="13.5" style="4" customWidth="1"/>
    <col min="11" max="11" width="17.33203125" style="4" customWidth="1"/>
    <col min="12" max="16384" width="9.1640625" style="4"/>
  </cols>
  <sheetData>
    <row r="1" spans="2:8" ht="19.5" customHeight="1">
      <c r="B1" s="736" t="s">
        <v>767</v>
      </c>
      <c r="C1" s="736"/>
      <c r="D1" s="736"/>
      <c r="E1" s="736"/>
      <c r="F1" s="736"/>
      <c r="G1" s="736"/>
      <c r="H1" s="736"/>
    </row>
    <row r="2" spans="2:8" ht="27" customHeight="1">
      <c r="B2" s="456" t="s">
        <v>757</v>
      </c>
      <c r="C2" s="456"/>
      <c r="D2" s="456"/>
      <c r="E2" s="456"/>
      <c r="F2" s="456"/>
      <c r="G2" s="456"/>
      <c r="H2" s="456"/>
    </row>
    <row r="3" spans="2:8" ht="46.5" customHeight="1">
      <c r="B3" s="726" t="str">
        <f>[4]ปร5!A3</f>
        <v>ชื่อโครงการ/ก่อสร้างอาคารหอพักนักเรียนและนักศึกษา มหาวิทยาลัยราชภัฎลำปาง</v>
      </c>
      <c r="C3" s="726"/>
      <c r="D3" s="726"/>
      <c r="E3" s="726"/>
      <c r="F3" s="726"/>
      <c r="G3" s="726"/>
      <c r="H3" s="726"/>
    </row>
    <row r="4" spans="2:8" ht="23.25" customHeight="1">
      <c r="B4" s="458" t="s">
        <v>45</v>
      </c>
      <c r="C4" s="458"/>
      <c r="D4" s="458"/>
      <c r="E4" s="458"/>
      <c r="F4" s="458"/>
      <c r="G4" s="458"/>
      <c r="H4" s="458"/>
    </row>
    <row r="5" spans="2:8" ht="23.25" customHeight="1">
      <c r="B5" s="737" t="s">
        <v>46</v>
      </c>
      <c r="C5" s="737"/>
      <c r="D5" s="737"/>
      <c r="E5" s="737"/>
      <c r="F5" s="737"/>
      <c r="G5" s="737"/>
      <c r="H5" s="737"/>
    </row>
    <row r="6" spans="2:8" ht="23.25" customHeight="1">
      <c r="B6" s="737" t="s">
        <v>24</v>
      </c>
      <c r="C6" s="737"/>
      <c r="D6" s="737"/>
      <c r="E6" s="737"/>
      <c r="F6" s="737"/>
      <c r="G6" s="737"/>
      <c r="H6" s="737"/>
    </row>
    <row r="7" spans="2:8" ht="23.25" customHeight="1">
      <c r="B7" s="737" t="s">
        <v>754</v>
      </c>
      <c r="C7" s="737"/>
      <c r="D7" s="737"/>
      <c r="E7" s="737"/>
      <c r="F7" s="737"/>
      <c r="G7" s="737"/>
      <c r="H7" s="737"/>
    </row>
    <row r="8" spans="2:8" ht="25.5" customHeight="1">
      <c r="B8" s="737" t="str">
        <f>[4]ปร5!A6</f>
        <v xml:space="preserve">คำนวณราคากลางโดย  :บัญชีงานก่อสร้าง 2566/ ราคาจากพาณิชย์จังหวัด 2568/สืบราคา </v>
      </c>
      <c r="C8" s="737"/>
      <c r="D8" s="737"/>
      <c r="E8" s="737"/>
      <c r="F8" s="737"/>
      <c r="G8" s="737"/>
      <c r="H8" s="737"/>
    </row>
    <row r="9" spans="2:8" ht="23.25" customHeight="1">
      <c r="B9" s="459"/>
      <c r="C9" s="460"/>
      <c r="D9" s="459"/>
      <c r="E9" s="731" t="s">
        <v>2</v>
      </c>
      <c r="F9" s="731"/>
      <c r="G9" s="731"/>
      <c r="H9" s="731"/>
    </row>
    <row r="10" spans="2:8" ht="32.25" customHeight="1">
      <c r="B10" s="635" t="s">
        <v>47</v>
      </c>
      <c r="C10" s="739" t="s">
        <v>8</v>
      </c>
      <c r="D10" s="740"/>
      <c r="E10" s="633" t="s">
        <v>48</v>
      </c>
      <c r="F10" s="633"/>
      <c r="G10" s="462" t="s">
        <v>49</v>
      </c>
      <c r="H10" s="635" t="s">
        <v>10</v>
      </c>
    </row>
    <row r="11" spans="2:8" ht="22.5" customHeight="1">
      <c r="B11" s="409"/>
      <c r="C11" s="734" t="s">
        <v>1</v>
      </c>
      <c r="D11" s="735"/>
      <c r="E11" s="841"/>
      <c r="F11" s="841"/>
      <c r="G11" s="842"/>
      <c r="H11" s="464"/>
    </row>
    <row r="12" spans="2:8" ht="22.5" customHeight="1">
      <c r="B12" s="60"/>
      <c r="C12" s="728"/>
      <c r="D12" s="729"/>
      <c r="E12" s="165"/>
      <c r="F12" s="165"/>
      <c r="G12" s="493"/>
      <c r="H12" s="465"/>
    </row>
    <row r="13" spans="2:8" ht="22.5" customHeight="1">
      <c r="B13" s="60"/>
      <c r="C13" s="728"/>
      <c r="D13" s="729"/>
      <c r="E13" s="165"/>
      <c r="F13" s="165"/>
      <c r="G13" s="493"/>
      <c r="H13" s="465"/>
    </row>
    <row r="14" spans="2:8" ht="22.5" customHeight="1">
      <c r="B14" s="60"/>
      <c r="C14" s="728"/>
      <c r="D14" s="729"/>
      <c r="E14" s="165"/>
      <c r="F14" s="165"/>
      <c r="G14" s="493"/>
      <c r="H14" s="465"/>
    </row>
    <row r="15" spans="2:8" ht="22.5" customHeight="1">
      <c r="B15" s="60"/>
      <c r="C15" s="728"/>
      <c r="D15" s="729"/>
      <c r="E15" s="165"/>
      <c r="F15" s="165"/>
      <c r="G15" s="494"/>
      <c r="H15" s="465"/>
    </row>
    <row r="16" spans="2:8" ht="22.5" customHeight="1">
      <c r="B16" s="60"/>
      <c r="C16" s="468"/>
      <c r="D16" s="468"/>
      <c r="E16" s="165"/>
      <c r="F16" s="165"/>
      <c r="G16" s="494"/>
      <c r="H16" s="465"/>
    </row>
    <row r="17" spans="2:10" ht="22.5" customHeight="1">
      <c r="B17" s="60"/>
      <c r="C17" s="468"/>
      <c r="D17" s="843"/>
      <c r="E17" s="165"/>
      <c r="F17" s="165"/>
      <c r="G17" s="165"/>
      <c r="H17" s="465"/>
    </row>
    <row r="18" spans="2:10" ht="22.5" customHeight="1">
      <c r="B18" s="60"/>
      <c r="C18" s="468"/>
      <c r="D18" s="844"/>
      <c r="E18" s="165"/>
      <c r="F18" s="165"/>
      <c r="G18" s="165"/>
      <c r="H18" s="465"/>
    </row>
    <row r="19" spans="2:10" ht="22.5" customHeight="1">
      <c r="B19" s="60"/>
      <c r="C19" s="468"/>
      <c r="D19" s="843"/>
      <c r="E19" s="165"/>
      <c r="F19" s="165"/>
      <c r="G19" s="165"/>
      <c r="H19" s="465"/>
    </row>
    <row r="20" spans="2:10" ht="22.5" customHeight="1">
      <c r="B20" s="60"/>
      <c r="C20" s="468"/>
      <c r="D20" s="844"/>
      <c r="E20" s="165"/>
      <c r="F20" s="165"/>
      <c r="G20" s="165"/>
      <c r="H20" s="465"/>
    </row>
    <row r="21" spans="2:10" ht="22.5" customHeight="1">
      <c r="B21" s="60"/>
      <c r="C21" s="468"/>
      <c r="D21" s="844"/>
      <c r="E21" s="165"/>
      <c r="F21" s="165"/>
      <c r="G21" s="165"/>
      <c r="H21" s="465"/>
    </row>
    <row r="22" spans="2:10" ht="22.5" customHeight="1">
      <c r="B22" s="471"/>
      <c r="C22" s="472"/>
      <c r="D22" s="845"/>
      <c r="E22" s="474"/>
      <c r="F22" s="474"/>
      <c r="G22" s="474"/>
      <c r="H22" s="475"/>
    </row>
    <row r="23" spans="2:10" ht="22.5" customHeight="1" thickBot="1">
      <c r="B23" s="476"/>
      <c r="C23" s="477"/>
      <c r="D23" s="846"/>
      <c r="E23" s="479"/>
      <c r="F23" s="480" t="s">
        <v>27</v>
      </c>
      <c r="G23" s="847">
        <f>SUM(G11:G22)</f>
        <v>0</v>
      </c>
      <c r="H23" s="482"/>
    </row>
    <row r="26" spans="2:10">
      <c r="B26" s="738"/>
      <c r="C26" s="738"/>
      <c r="D26" s="738"/>
      <c r="E26" s="738"/>
      <c r="F26" s="738"/>
      <c r="G26" s="738"/>
      <c r="H26" s="738"/>
    </row>
    <row r="27" spans="2:10">
      <c r="B27" s="738"/>
      <c r="C27" s="738"/>
      <c r="D27" s="738"/>
      <c r="E27" s="738"/>
      <c r="F27" s="738"/>
      <c r="G27" s="738"/>
      <c r="H27" s="738"/>
    </row>
    <row r="28" spans="2:10">
      <c r="B28" s="738"/>
      <c r="C28" s="738"/>
      <c r="D28" s="738"/>
      <c r="E28" s="738"/>
      <c r="F28" s="738"/>
      <c r="G28" s="738"/>
      <c r="H28" s="738"/>
    </row>
    <row r="29" spans="2:10">
      <c r="B29" s="738"/>
      <c r="C29" s="738"/>
      <c r="D29" s="738"/>
      <c r="E29" s="738"/>
      <c r="F29" s="738"/>
      <c r="G29" s="738"/>
      <c r="H29" s="738"/>
    </row>
    <row r="30" spans="2:10">
      <c r="B30" s="738"/>
      <c r="C30" s="738"/>
      <c r="D30" s="738"/>
      <c r="E30" s="738"/>
      <c r="F30" s="738"/>
      <c r="G30" s="738"/>
      <c r="H30" s="738"/>
    </row>
    <row r="31" spans="2:10" ht="23.25">
      <c r="B31" s="634"/>
      <c r="C31" s="634"/>
      <c r="D31" s="848"/>
      <c r="E31" s="848"/>
      <c r="F31" s="848"/>
      <c r="G31" s="848"/>
      <c r="H31" s="848"/>
      <c r="I31" s="848"/>
      <c r="J31" s="848"/>
    </row>
    <row r="32" spans="2:10" ht="23.25">
      <c r="B32" s="634"/>
      <c r="C32" s="634"/>
      <c r="D32" s="849"/>
      <c r="E32" s="849"/>
      <c r="F32" s="850"/>
      <c r="G32" s="850"/>
      <c r="H32" s="850"/>
      <c r="I32" s="850"/>
      <c r="J32" s="850"/>
    </row>
    <row r="33" spans="2:10" ht="23.25">
      <c r="B33" s="634"/>
      <c r="C33" s="634"/>
      <c r="D33" s="850"/>
      <c r="E33" s="850"/>
      <c r="F33" s="850"/>
      <c r="G33" s="850"/>
      <c r="H33" s="850"/>
      <c r="I33" s="850"/>
      <c r="J33" s="851"/>
    </row>
    <row r="34" spans="2:10" ht="23.25">
      <c r="B34" s="634"/>
      <c r="C34" s="634"/>
      <c r="D34" s="848"/>
      <c r="E34" s="848"/>
      <c r="F34" s="848"/>
      <c r="G34" s="848"/>
      <c r="H34" s="848"/>
      <c r="I34" s="848"/>
      <c r="J34" s="848"/>
    </row>
    <row r="35" spans="2:10" ht="23.25">
      <c r="B35" s="634"/>
      <c r="C35" s="634"/>
      <c r="D35" s="852"/>
      <c r="E35" s="852"/>
      <c r="F35" s="853"/>
      <c r="G35" s="853"/>
      <c r="H35" s="853"/>
      <c r="I35" s="850"/>
      <c r="J35" s="850"/>
    </row>
    <row r="36" spans="2:10" ht="23.25">
      <c r="B36" s="634"/>
      <c r="C36" s="634"/>
      <c r="D36" s="854"/>
      <c r="E36" s="850"/>
      <c r="F36" s="850"/>
      <c r="G36" s="850"/>
      <c r="H36" s="850"/>
      <c r="I36" s="850"/>
      <c r="J36" s="850"/>
    </row>
    <row r="37" spans="2:10" ht="23.25">
      <c r="D37" s="848"/>
      <c r="E37" s="848"/>
      <c r="F37" s="848"/>
      <c r="G37" s="848"/>
      <c r="H37" s="848"/>
      <c r="I37" s="848"/>
      <c r="J37" s="848"/>
    </row>
    <row r="38" spans="2:10" ht="23.25">
      <c r="D38" s="849"/>
      <c r="E38" s="849"/>
      <c r="F38" s="850"/>
      <c r="G38" s="850"/>
      <c r="H38" s="850"/>
      <c r="I38" s="850"/>
      <c r="J38" s="855"/>
    </row>
  </sheetData>
  <mergeCells count="24">
    <mergeCell ref="D31:J31"/>
    <mergeCell ref="D32:E32"/>
    <mergeCell ref="D34:J34"/>
    <mergeCell ref="D35:E35"/>
    <mergeCell ref="D37:J37"/>
    <mergeCell ref="D38:E38"/>
    <mergeCell ref="C15:D15"/>
    <mergeCell ref="B26:H26"/>
    <mergeCell ref="B27:H27"/>
    <mergeCell ref="B28:H28"/>
    <mergeCell ref="B29:H29"/>
    <mergeCell ref="B30:H30"/>
    <mergeCell ref="E9:H9"/>
    <mergeCell ref="C10:D10"/>
    <mergeCell ref="C11:D11"/>
    <mergeCell ref="C12:D12"/>
    <mergeCell ref="C13:D13"/>
    <mergeCell ref="C14:D14"/>
    <mergeCell ref="B1:H1"/>
    <mergeCell ref="B3:H3"/>
    <mergeCell ref="B5:H5"/>
    <mergeCell ref="B6:H6"/>
    <mergeCell ref="B7:H7"/>
    <mergeCell ref="B8:H8"/>
  </mergeCells>
  <pageMargins left="0.39370078740157499" right="0.23622047244094499" top="0.74803149606299202" bottom="0.66929133858267698" header="0.511811023622047" footer="0.511811023622047"/>
  <pageSetup paperSize="9" scale="84" orientation="portrait" horizontalDpi="200" verticalDpi="300" r:id="rId1"/>
  <headerFooter alignWithMargins="0">
    <oddHeader>&amp;R&amp;14แบบปร.5 (ข)   แผ่นที่&amp;P /&amp;N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01080"/>
  </sheetPr>
  <dimension ref="A1:S1069"/>
  <sheetViews>
    <sheetView tabSelected="1" view="pageBreakPreview" topLeftCell="B1" zoomScale="60" zoomScaleNormal="90" workbookViewId="0">
      <selection activeCell="K123" sqref="K123"/>
    </sheetView>
  </sheetViews>
  <sheetFormatPr defaultColWidth="9.33203125" defaultRowHeight="21"/>
  <cols>
    <col min="1" max="1" width="6.83203125" style="4" hidden="1" customWidth="1"/>
    <col min="2" max="2" width="6.6640625" style="120" customWidth="1"/>
    <col min="3" max="3" width="7.1640625" style="48" customWidth="1"/>
    <col min="4" max="4" width="96.33203125" style="48" customWidth="1"/>
    <col min="5" max="5" width="9" style="48" customWidth="1"/>
    <col min="6" max="6" width="14.6640625" style="48" customWidth="1"/>
    <col min="7" max="7" width="15.83203125" style="51" customWidth="1"/>
    <col min="8" max="8" width="18.5" style="49" customWidth="1"/>
    <col min="9" max="9" width="15.83203125" style="49" customWidth="1"/>
    <col min="10" max="10" width="16.83203125" style="50" customWidth="1"/>
    <col min="11" max="11" width="19.5" style="51" customWidth="1"/>
    <col min="12" max="12" width="14.6640625" style="121" customWidth="1"/>
    <col min="13" max="13" width="9.33203125" style="4"/>
    <col min="14" max="15" width="9.83203125" style="4" customWidth="1"/>
    <col min="16" max="16384" width="9.33203125" style="4"/>
  </cols>
  <sheetData>
    <row r="1" spans="2:18" ht="35.25" customHeight="1">
      <c r="B1" s="803" t="s">
        <v>65</v>
      </c>
      <c r="C1" s="803"/>
      <c r="D1" s="803"/>
      <c r="E1" s="803"/>
      <c r="F1" s="803"/>
      <c r="G1" s="804"/>
      <c r="H1" s="803"/>
      <c r="I1" s="803"/>
      <c r="J1" s="803"/>
      <c r="K1" s="803"/>
      <c r="L1" s="803"/>
    </row>
    <row r="2" spans="2:18" ht="27.75" customHeight="1">
      <c r="B2" s="716" t="s">
        <v>757</v>
      </c>
      <c r="C2" s="716"/>
      <c r="D2" s="716"/>
      <c r="E2" s="716"/>
      <c r="F2" s="716"/>
      <c r="G2" s="805"/>
      <c r="H2" s="716"/>
      <c r="I2" s="716"/>
      <c r="J2" s="716"/>
      <c r="K2" s="716"/>
      <c r="L2" s="716"/>
    </row>
    <row r="3" spans="2:18" ht="48.75" customHeight="1">
      <c r="B3" s="806" t="str">
        <f>ปร5!A3</f>
        <v>ชื่อโครงการ/ก่อสร้างอาคารหอพักนักเรียนและนักศึกษา มหาวิทยาลัยราชภัฎลำปาง</v>
      </c>
      <c r="C3" s="726"/>
      <c r="D3" s="726"/>
      <c r="E3" s="726"/>
      <c r="F3" s="726"/>
      <c r="G3" s="807"/>
      <c r="H3" s="726"/>
      <c r="I3" s="726"/>
      <c r="J3" s="726"/>
      <c r="K3" s="726"/>
      <c r="L3" s="808"/>
    </row>
    <row r="4" spans="2:18" ht="27.75" customHeight="1">
      <c r="B4" s="716" t="s">
        <v>66</v>
      </c>
      <c r="C4" s="716"/>
      <c r="D4" s="716"/>
      <c r="E4" s="716"/>
      <c r="F4" s="716"/>
      <c r="G4" s="805"/>
      <c r="H4" s="716"/>
      <c r="I4" s="716"/>
      <c r="J4" s="716"/>
      <c r="K4" s="716"/>
      <c r="L4" s="716"/>
    </row>
    <row r="5" spans="2:18" ht="27.75" customHeight="1">
      <c r="B5" s="716" t="s">
        <v>24</v>
      </c>
      <c r="C5" s="716"/>
      <c r="D5" s="716"/>
      <c r="E5" s="716"/>
      <c r="F5" s="716"/>
      <c r="G5" s="805"/>
      <c r="H5" s="716"/>
      <c r="I5" s="716"/>
      <c r="J5" s="716"/>
      <c r="K5" s="716"/>
      <c r="L5" s="716"/>
    </row>
    <row r="6" spans="2:18" ht="27.75" customHeight="1">
      <c r="B6" s="716" t="str">
        <f>ปร5!A6</f>
        <v xml:space="preserve">คำนวณราคากลางโดย  :บัญชีงานก่อสร้าง 2566/ ราคาจากพาณิชย์จังหวัด 2568/สืบราคา </v>
      </c>
      <c r="C6" s="716"/>
      <c r="D6" s="716"/>
      <c r="E6" s="716"/>
      <c r="F6" s="716"/>
      <c r="G6" s="805"/>
      <c r="H6" s="716"/>
      <c r="I6" s="716"/>
      <c r="J6" s="716"/>
      <c r="K6" s="716"/>
      <c r="L6" s="716"/>
    </row>
    <row r="7" spans="2:18">
      <c r="B7" s="809" t="s">
        <v>2</v>
      </c>
      <c r="C7" s="810"/>
      <c r="D7" s="810"/>
      <c r="E7" s="810"/>
      <c r="F7" s="810"/>
      <c r="G7" s="811"/>
      <c r="H7" s="810"/>
      <c r="I7" s="810"/>
      <c r="J7" s="810"/>
      <c r="K7" s="810"/>
      <c r="L7" s="812" t="s">
        <v>2</v>
      </c>
    </row>
    <row r="8" spans="2:18" ht="27.75" customHeight="1">
      <c r="B8" s="742" t="s">
        <v>47</v>
      </c>
      <c r="C8" s="746" t="s">
        <v>8</v>
      </c>
      <c r="D8" s="747"/>
      <c r="E8" s="742" t="s">
        <v>67</v>
      </c>
      <c r="F8" s="742" t="s">
        <v>68</v>
      </c>
      <c r="G8" s="124" t="s">
        <v>69</v>
      </c>
      <c r="H8" s="125"/>
      <c r="I8" s="606" t="s">
        <v>70</v>
      </c>
      <c r="J8" s="135"/>
      <c r="K8" s="136" t="s">
        <v>71</v>
      </c>
      <c r="L8" s="744" t="s">
        <v>10</v>
      </c>
      <c r="R8" s="4" t="s">
        <v>68</v>
      </c>
    </row>
    <row r="9" spans="2:18" ht="29.25" customHeight="1">
      <c r="B9" s="743"/>
      <c r="C9" s="748"/>
      <c r="D9" s="749"/>
      <c r="E9" s="743"/>
      <c r="F9" s="743"/>
      <c r="G9" s="126" t="s">
        <v>72</v>
      </c>
      <c r="H9" s="57" t="s">
        <v>73</v>
      </c>
      <c r="I9" s="57" t="s">
        <v>72</v>
      </c>
      <c r="J9" s="57" t="s">
        <v>73</v>
      </c>
      <c r="K9" s="137" t="s">
        <v>74</v>
      </c>
      <c r="L9" s="745"/>
    </row>
    <row r="10" spans="2:18" ht="24.6" customHeight="1">
      <c r="B10" s="58"/>
      <c r="C10" s="813" t="s">
        <v>75</v>
      </c>
      <c r="D10" s="814"/>
      <c r="E10" s="58"/>
      <c r="F10" s="127"/>
      <c r="G10" s="103"/>
      <c r="H10" s="58"/>
      <c r="I10" s="58"/>
      <c r="J10" s="58"/>
      <c r="K10" s="103"/>
      <c r="L10" s="138"/>
    </row>
    <row r="11" spans="2:18" ht="24.6" customHeight="1">
      <c r="B11" s="63"/>
      <c r="C11" s="815" t="s">
        <v>76</v>
      </c>
      <c r="D11" s="816"/>
      <c r="E11" s="60"/>
      <c r="F11" s="128"/>
      <c r="G11" s="129"/>
      <c r="H11" s="60"/>
      <c r="I11" s="75"/>
      <c r="J11" s="75"/>
      <c r="K11" s="139"/>
      <c r="L11" s="140"/>
    </row>
    <row r="12" spans="2:18" ht="24.6" customHeight="1">
      <c r="B12" s="63">
        <v>1</v>
      </c>
      <c r="C12" s="801" t="s">
        <v>77</v>
      </c>
      <c r="D12" s="802"/>
      <c r="E12" s="66" t="s">
        <v>78</v>
      </c>
      <c r="F12" s="128"/>
      <c r="G12" s="130"/>
      <c r="H12" s="60"/>
      <c r="I12" s="75"/>
      <c r="J12" s="75"/>
      <c r="K12" s="106"/>
      <c r="L12" s="141"/>
    </row>
    <row r="13" spans="2:18" ht="24.6" customHeight="1">
      <c r="B13" s="63">
        <v>2</v>
      </c>
      <c r="C13" s="801" t="s">
        <v>79</v>
      </c>
      <c r="D13" s="802"/>
      <c r="E13" s="66" t="s">
        <v>78</v>
      </c>
      <c r="F13" s="131"/>
      <c r="G13" s="130"/>
      <c r="H13" s="66"/>
      <c r="I13" s="75"/>
      <c r="J13" s="75"/>
      <c r="K13" s="130"/>
      <c r="L13" s="142"/>
    </row>
    <row r="14" spans="2:18" ht="24.6" customHeight="1">
      <c r="B14" s="63">
        <v>3</v>
      </c>
      <c r="C14" s="801" t="s">
        <v>80</v>
      </c>
      <c r="D14" s="802"/>
      <c r="E14" s="66" t="s">
        <v>78</v>
      </c>
      <c r="F14" s="132"/>
      <c r="G14" s="130"/>
      <c r="H14" s="66"/>
      <c r="I14" s="75"/>
      <c r="J14" s="75"/>
      <c r="K14" s="130"/>
      <c r="L14" s="141"/>
    </row>
    <row r="15" spans="2:18" ht="24.6" customHeight="1">
      <c r="B15" s="66">
        <v>4</v>
      </c>
      <c r="C15" s="801" t="s">
        <v>81</v>
      </c>
      <c r="D15" s="802"/>
      <c r="E15" s="64" t="s">
        <v>78</v>
      </c>
      <c r="F15" s="128"/>
      <c r="G15" s="92"/>
      <c r="H15" s="75"/>
      <c r="I15" s="75"/>
      <c r="J15" s="75"/>
      <c r="K15" s="130"/>
      <c r="L15" s="141"/>
    </row>
    <row r="16" spans="2:18" ht="24.6" customHeight="1">
      <c r="B16" s="66"/>
      <c r="C16" s="799"/>
      <c r="D16" s="800"/>
      <c r="E16" s="75"/>
      <c r="F16" s="128"/>
      <c r="G16" s="92"/>
      <c r="H16" s="75"/>
      <c r="I16" s="75"/>
      <c r="J16" s="75"/>
      <c r="K16" s="143"/>
      <c r="L16" s="141"/>
    </row>
    <row r="17" spans="2:12" ht="24.6" customHeight="1">
      <c r="B17" s="66"/>
      <c r="C17" s="799"/>
      <c r="D17" s="800"/>
      <c r="E17" s="75"/>
      <c r="F17" s="128"/>
      <c r="G17" s="92"/>
      <c r="H17" s="75"/>
      <c r="I17" s="75"/>
      <c r="J17" s="75"/>
      <c r="K17" s="143"/>
      <c r="L17" s="141"/>
    </row>
    <row r="18" spans="2:12" ht="24.6" customHeight="1">
      <c r="B18" s="66"/>
      <c r="C18" s="799"/>
      <c r="D18" s="800"/>
      <c r="E18" s="75"/>
      <c r="F18" s="128"/>
      <c r="G18" s="92"/>
      <c r="H18" s="75"/>
      <c r="I18" s="75"/>
      <c r="J18" s="75"/>
      <c r="K18" s="143"/>
      <c r="L18" s="141"/>
    </row>
    <row r="19" spans="2:12" ht="24.6" customHeight="1">
      <c r="B19" s="66"/>
      <c r="C19" s="799"/>
      <c r="D19" s="800"/>
      <c r="E19" s="75"/>
      <c r="F19" s="128"/>
      <c r="G19" s="92"/>
      <c r="H19" s="75"/>
      <c r="I19" s="75"/>
      <c r="J19" s="75"/>
      <c r="K19" s="143"/>
      <c r="L19" s="141"/>
    </row>
    <row r="20" spans="2:12" ht="24.6" customHeight="1">
      <c r="B20" s="66"/>
      <c r="C20" s="799"/>
      <c r="D20" s="800"/>
      <c r="E20" s="75"/>
      <c r="F20" s="128"/>
      <c r="G20" s="92"/>
      <c r="H20" s="75"/>
      <c r="I20" s="75"/>
      <c r="J20" s="75"/>
      <c r="K20" s="143"/>
      <c r="L20" s="141"/>
    </row>
    <row r="21" spans="2:12" ht="24.6" customHeight="1">
      <c r="B21" s="66"/>
      <c r="C21" s="799"/>
      <c r="D21" s="800"/>
      <c r="E21" s="75"/>
      <c r="F21" s="128"/>
      <c r="G21" s="92"/>
      <c r="H21" s="75"/>
      <c r="I21" s="75"/>
      <c r="J21" s="75"/>
      <c r="K21" s="143"/>
      <c r="L21" s="141"/>
    </row>
    <row r="22" spans="2:12" ht="24.6" customHeight="1">
      <c r="B22" s="66"/>
      <c r="C22" s="799"/>
      <c r="D22" s="800"/>
      <c r="E22" s="75"/>
      <c r="F22" s="128"/>
      <c r="G22" s="92"/>
      <c r="H22" s="75"/>
      <c r="I22" s="75"/>
      <c r="J22" s="75"/>
      <c r="K22" s="143"/>
      <c r="L22" s="141"/>
    </row>
    <row r="23" spans="2:12" ht="24.6" customHeight="1">
      <c r="B23" s="66"/>
      <c r="C23" s="799"/>
      <c r="D23" s="800"/>
      <c r="E23" s="75"/>
      <c r="F23" s="128"/>
      <c r="G23" s="92"/>
      <c r="H23" s="75"/>
      <c r="I23" s="75"/>
      <c r="J23" s="75"/>
      <c r="K23" s="143"/>
      <c r="L23" s="141"/>
    </row>
    <row r="24" spans="2:12" ht="24.6" customHeight="1">
      <c r="B24" s="66"/>
      <c r="C24" s="799"/>
      <c r="D24" s="800"/>
      <c r="E24" s="75"/>
      <c r="F24" s="128"/>
      <c r="G24" s="92"/>
      <c r="H24" s="75"/>
      <c r="I24" s="75"/>
      <c r="J24" s="75"/>
      <c r="K24" s="143"/>
      <c r="L24" s="141"/>
    </row>
    <row r="25" spans="2:12" ht="24.6" customHeight="1">
      <c r="B25" s="66"/>
      <c r="C25" s="799"/>
      <c r="D25" s="800"/>
      <c r="E25" s="75"/>
      <c r="F25" s="128"/>
      <c r="G25" s="92"/>
      <c r="H25" s="75"/>
      <c r="I25" s="75"/>
      <c r="J25" s="75"/>
      <c r="K25" s="143"/>
      <c r="L25" s="141"/>
    </row>
    <row r="26" spans="2:12" ht="24.6" customHeight="1">
      <c r="B26" s="66"/>
      <c r="C26" s="799"/>
      <c r="D26" s="800"/>
      <c r="E26" s="75"/>
      <c r="F26" s="128"/>
      <c r="G26" s="92"/>
      <c r="H26" s="75"/>
      <c r="I26" s="75"/>
      <c r="J26" s="75"/>
      <c r="K26" s="143"/>
      <c r="L26" s="141"/>
    </row>
    <row r="27" spans="2:12" ht="24.6" customHeight="1">
      <c r="B27" s="66"/>
      <c r="C27" s="799"/>
      <c r="D27" s="800"/>
      <c r="E27" s="75"/>
      <c r="F27" s="128"/>
      <c r="G27" s="92"/>
      <c r="H27" s="75"/>
      <c r="I27" s="75"/>
      <c r="J27" s="75"/>
      <c r="K27" s="143"/>
      <c r="L27" s="141"/>
    </row>
    <row r="28" spans="2:12" ht="24.6" customHeight="1">
      <c r="B28" s="66"/>
      <c r="C28" s="799"/>
      <c r="D28" s="800"/>
      <c r="E28" s="60"/>
      <c r="F28" s="128"/>
      <c r="G28" s="92"/>
      <c r="H28" s="60"/>
      <c r="I28" s="75"/>
      <c r="J28" s="75"/>
      <c r="K28" s="143"/>
      <c r="L28" s="141"/>
    </row>
    <row r="29" spans="2:12" ht="24.6" customHeight="1">
      <c r="B29" s="66"/>
      <c r="C29" s="799"/>
      <c r="D29" s="800"/>
      <c r="E29" s="60"/>
      <c r="F29" s="128"/>
      <c r="G29" s="92"/>
      <c r="H29" s="60"/>
      <c r="I29" s="75"/>
      <c r="J29" s="75"/>
      <c r="K29" s="143"/>
      <c r="L29" s="141"/>
    </row>
    <row r="30" spans="2:12" ht="24.6" customHeight="1">
      <c r="B30" s="66"/>
      <c r="C30" s="799"/>
      <c r="D30" s="800"/>
      <c r="E30" s="60"/>
      <c r="F30" s="128"/>
      <c r="G30" s="92"/>
      <c r="H30" s="60"/>
      <c r="I30" s="75"/>
      <c r="J30" s="75"/>
      <c r="K30" s="143"/>
      <c r="L30" s="141"/>
    </row>
    <row r="31" spans="2:12" ht="24.6" customHeight="1">
      <c r="B31" s="66"/>
      <c r="C31" s="133"/>
      <c r="D31" s="134"/>
      <c r="E31" s="60"/>
      <c r="F31" s="128"/>
      <c r="G31" s="92"/>
      <c r="H31" s="60"/>
      <c r="I31" s="75"/>
      <c r="J31" s="75"/>
      <c r="K31" s="143"/>
      <c r="L31" s="141"/>
    </row>
    <row r="32" spans="2:12" ht="24.6" customHeight="1">
      <c r="B32" s="66"/>
      <c r="C32" s="133"/>
      <c r="D32" s="134"/>
      <c r="E32" s="60"/>
      <c r="F32" s="128"/>
      <c r="G32" s="92"/>
      <c r="H32" s="60"/>
      <c r="I32" s="75"/>
      <c r="J32" s="75"/>
      <c r="K32" s="143"/>
      <c r="L32" s="141"/>
    </row>
    <row r="33" spans="2:12" ht="24.6" customHeight="1">
      <c r="B33" s="66"/>
      <c r="C33" s="133"/>
      <c r="D33" s="134"/>
      <c r="E33" s="60"/>
      <c r="F33" s="128"/>
      <c r="G33" s="92"/>
      <c r="H33" s="60"/>
      <c r="I33" s="75"/>
      <c r="J33" s="75"/>
      <c r="K33" s="143"/>
      <c r="L33" s="141"/>
    </row>
    <row r="34" spans="2:12" ht="24.6" customHeight="1">
      <c r="B34" s="66"/>
      <c r="C34" s="133"/>
      <c r="D34" s="134"/>
      <c r="E34" s="60"/>
      <c r="F34" s="128"/>
      <c r="G34" s="92"/>
      <c r="H34" s="60"/>
      <c r="I34" s="75"/>
      <c r="J34" s="75"/>
      <c r="K34" s="143"/>
      <c r="L34" s="141"/>
    </row>
    <row r="35" spans="2:12" ht="24.6" customHeight="1">
      <c r="B35" s="66"/>
      <c r="C35" s="133"/>
      <c r="D35" s="134"/>
      <c r="E35" s="60"/>
      <c r="F35" s="128"/>
      <c r="G35" s="92"/>
      <c r="H35" s="60"/>
      <c r="I35" s="75"/>
      <c r="J35" s="75"/>
      <c r="K35" s="143"/>
      <c r="L35" s="141"/>
    </row>
    <row r="36" spans="2:12" ht="24.6" customHeight="1">
      <c r="B36" s="66"/>
      <c r="C36" s="133"/>
      <c r="D36" s="134"/>
      <c r="E36" s="60"/>
      <c r="F36" s="128"/>
      <c r="G36" s="92"/>
      <c r="H36" s="60"/>
      <c r="I36" s="75"/>
      <c r="J36" s="75"/>
      <c r="K36" s="143"/>
      <c r="L36" s="141"/>
    </row>
    <row r="37" spans="2:12" ht="24.6" customHeight="1">
      <c r="B37" s="66"/>
      <c r="C37" s="799"/>
      <c r="D37" s="800"/>
      <c r="E37" s="60"/>
      <c r="F37" s="128"/>
      <c r="G37" s="92"/>
      <c r="H37" s="60"/>
      <c r="I37" s="75"/>
      <c r="J37" s="75"/>
      <c r="K37" s="143"/>
      <c r="L37" s="141"/>
    </row>
    <row r="38" spans="2:12" ht="24.6" customHeight="1">
      <c r="B38" s="66"/>
      <c r="C38" s="133"/>
      <c r="D38" s="134"/>
      <c r="E38" s="60"/>
      <c r="F38" s="128"/>
      <c r="G38" s="92"/>
      <c r="H38" s="60"/>
      <c r="I38" s="75"/>
      <c r="J38" s="75"/>
      <c r="K38" s="143"/>
      <c r="L38" s="141"/>
    </row>
    <row r="39" spans="2:12" ht="24.6" customHeight="1">
      <c r="B39" s="66"/>
      <c r="C39" s="133"/>
      <c r="D39" s="134"/>
      <c r="E39" s="60"/>
      <c r="F39" s="128"/>
      <c r="G39" s="92"/>
      <c r="H39" s="60"/>
      <c r="I39" s="75"/>
      <c r="J39" s="75"/>
      <c r="K39" s="143"/>
      <c r="L39" s="141"/>
    </row>
    <row r="40" spans="2:12" ht="24.6" customHeight="1">
      <c r="B40" s="66"/>
      <c r="C40" s="133"/>
      <c r="D40" s="134"/>
      <c r="E40" s="60"/>
      <c r="F40" s="128"/>
      <c r="G40" s="92"/>
      <c r="H40" s="60"/>
      <c r="I40" s="75"/>
      <c r="J40" s="75"/>
      <c r="K40" s="143"/>
      <c r="L40" s="141"/>
    </row>
    <row r="41" spans="2:12" ht="24.6" customHeight="1">
      <c r="B41" s="66"/>
      <c r="C41" s="133"/>
      <c r="D41" s="134"/>
      <c r="E41" s="60"/>
      <c r="F41" s="128"/>
      <c r="G41" s="92"/>
      <c r="H41" s="60"/>
      <c r="I41" s="75"/>
      <c r="J41" s="75"/>
      <c r="K41" s="143"/>
      <c r="L41" s="141"/>
    </row>
    <row r="42" spans="2:12" ht="24.6" customHeight="1">
      <c r="B42" s="66"/>
      <c r="C42" s="799"/>
      <c r="D42" s="800"/>
      <c r="E42" s="60"/>
      <c r="F42" s="128"/>
      <c r="G42" s="92"/>
      <c r="H42" s="60"/>
      <c r="I42" s="75"/>
      <c r="J42" s="75"/>
      <c r="K42" s="143"/>
      <c r="L42" s="141"/>
    </row>
    <row r="43" spans="2:12" ht="24.6" customHeight="1">
      <c r="B43" s="66"/>
      <c r="C43" s="133"/>
      <c r="D43" s="134"/>
      <c r="E43" s="60"/>
      <c r="F43" s="128"/>
      <c r="G43" s="92"/>
      <c r="H43" s="60"/>
      <c r="I43" s="75"/>
      <c r="J43" s="75"/>
      <c r="K43" s="143"/>
      <c r="L43" s="141"/>
    </row>
    <row r="44" spans="2:12" ht="24.6" customHeight="1">
      <c r="B44" s="66"/>
      <c r="C44" s="799"/>
      <c r="D44" s="800"/>
      <c r="E44" s="60"/>
      <c r="F44" s="128"/>
      <c r="G44" s="92"/>
      <c r="H44" s="60"/>
      <c r="I44" s="75"/>
      <c r="J44" s="75"/>
      <c r="K44" s="143"/>
      <c r="L44" s="141"/>
    </row>
    <row r="45" spans="2:12" ht="24.6" customHeight="1">
      <c r="B45" s="66"/>
      <c r="C45" s="133"/>
      <c r="D45" s="134"/>
      <c r="E45" s="60"/>
      <c r="F45" s="128"/>
      <c r="G45" s="92"/>
      <c r="H45" s="60"/>
      <c r="I45" s="75"/>
      <c r="J45" s="75"/>
      <c r="K45" s="143"/>
      <c r="L45" s="141"/>
    </row>
    <row r="46" spans="2:12" ht="24.6" customHeight="1">
      <c r="B46" s="66"/>
      <c r="C46" s="133"/>
      <c r="D46" s="134"/>
      <c r="E46" s="60"/>
      <c r="F46" s="128"/>
      <c r="G46" s="92"/>
      <c r="H46" s="60"/>
      <c r="I46" s="75"/>
      <c r="J46" s="75"/>
      <c r="K46" s="143"/>
      <c r="L46" s="141"/>
    </row>
    <row r="47" spans="2:12" ht="24.6" customHeight="1">
      <c r="B47" s="66"/>
      <c r="C47" s="133"/>
      <c r="D47" s="134"/>
      <c r="E47" s="60"/>
      <c r="F47" s="128"/>
      <c r="G47" s="92"/>
      <c r="H47" s="60"/>
      <c r="I47" s="75"/>
      <c r="J47" s="75"/>
      <c r="K47" s="143"/>
      <c r="L47" s="141"/>
    </row>
    <row r="48" spans="2:12" ht="24.6" customHeight="1">
      <c r="B48" s="66"/>
      <c r="C48" s="133"/>
      <c r="D48" s="134"/>
      <c r="E48" s="60"/>
      <c r="F48" s="128"/>
      <c r="G48" s="92"/>
      <c r="H48" s="60"/>
      <c r="I48" s="75"/>
      <c r="J48" s="75"/>
      <c r="K48" s="143"/>
      <c r="L48" s="141"/>
    </row>
    <row r="49" spans="2:12" ht="24.6" customHeight="1">
      <c r="B49" s="66"/>
      <c r="C49" s="133"/>
      <c r="D49" s="134"/>
      <c r="E49" s="60"/>
      <c r="F49" s="128"/>
      <c r="G49" s="92"/>
      <c r="H49" s="60"/>
      <c r="I49" s="75"/>
      <c r="J49" s="75"/>
      <c r="K49" s="143"/>
      <c r="L49" s="141"/>
    </row>
    <row r="50" spans="2:12" ht="24.6" customHeight="1">
      <c r="B50" s="66"/>
      <c r="C50" s="133"/>
      <c r="D50" s="134"/>
      <c r="E50" s="60"/>
      <c r="F50" s="128"/>
      <c r="G50" s="92"/>
      <c r="H50" s="60"/>
      <c r="I50" s="75"/>
      <c r="J50" s="75"/>
      <c r="K50" s="143"/>
      <c r="L50" s="141"/>
    </row>
    <row r="51" spans="2:12" ht="24.6" customHeight="1">
      <c r="B51" s="66"/>
      <c r="C51" s="133"/>
      <c r="D51" s="134"/>
      <c r="E51" s="60"/>
      <c r="F51" s="128"/>
      <c r="G51" s="92"/>
      <c r="H51" s="60"/>
      <c r="I51" s="75"/>
      <c r="J51" s="75"/>
      <c r="K51" s="143"/>
      <c r="L51" s="141"/>
    </row>
    <row r="52" spans="2:12" ht="24.6" customHeight="1">
      <c r="B52" s="66"/>
      <c r="C52" s="133"/>
      <c r="D52" s="134"/>
      <c r="E52" s="60"/>
      <c r="F52" s="128"/>
      <c r="G52" s="92"/>
      <c r="H52" s="60"/>
      <c r="I52" s="75"/>
      <c r="J52" s="75"/>
      <c r="K52" s="143"/>
      <c r="L52" s="141"/>
    </row>
    <row r="53" spans="2:12" ht="24.6" customHeight="1">
      <c r="B53" s="66"/>
      <c r="C53" s="133"/>
      <c r="D53" s="134"/>
      <c r="E53" s="60"/>
      <c r="F53" s="128"/>
      <c r="G53" s="92"/>
      <c r="H53" s="60"/>
      <c r="I53" s="75"/>
      <c r="J53" s="75"/>
      <c r="K53" s="143"/>
      <c r="L53" s="141"/>
    </row>
    <row r="54" spans="2:12" ht="24.6" customHeight="1">
      <c r="B54" s="66"/>
      <c r="C54" s="133"/>
      <c r="D54" s="134"/>
      <c r="E54" s="60"/>
      <c r="F54" s="128"/>
      <c r="G54" s="92"/>
      <c r="H54" s="60"/>
      <c r="I54" s="75"/>
      <c r="J54" s="75"/>
      <c r="K54" s="143"/>
      <c r="L54" s="141"/>
    </row>
    <row r="55" spans="2:12" ht="24.6" customHeight="1">
      <c r="B55" s="66"/>
      <c r="C55" s="133"/>
      <c r="D55" s="134"/>
      <c r="E55" s="60"/>
      <c r="F55" s="128"/>
      <c r="G55" s="92"/>
      <c r="H55" s="60"/>
      <c r="I55" s="75"/>
      <c r="J55" s="75"/>
      <c r="K55" s="143"/>
      <c r="L55" s="141"/>
    </row>
    <row r="56" spans="2:12" ht="24.6" customHeight="1">
      <c r="B56" s="66"/>
      <c r="C56" s="133"/>
      <c r="D56" s="134"/>
      <c r="E56" s="60"/>
      <c r="F56" s="128"/>
      <c r="G56" s="92"/>
      <c r="H56" s="60"/>
      <c r="I56" s="75"/>
      <c r="J56" s="75"/>
      <c r="K56" s="143"/>
      <c r="L56" s="141"/>
    </row>
    <row r="57" spans="2:12" ht="24.6" customHeight="1">
      <c r="B57" s="66"/>
      <c r="C57" s="133"/>
      <c r="D57" s="134"/>
      <c r="E57" s="60"/>
      <c r="F57" s="128"/>
      <c r="G57" s="92"/>
      <c r="H57" s="60"/>
      <c r="I57" s="75"/>
      <c r="J57" s="75"/>
      <c r="K57" s="143"/>
      <c r="L57" s="141"/>
    </row>
    <row r="58" spans="2:12" ht="24.6" customHeight="1">
      <c r="B58" s="66"/>
      <c r="C58" s="799"/>
      <c r="D58" s="800"/>
      <c r="E58" s="60"/>
      <c r="F58" s="128"/>
      <c r="G58" s="92"/>
      <c r="H58" s="60"/>
      <c r="I58" s="75"/>
      <c r="J58" s="75"/>
      <c r="K58" s="143"/>
      <c r="L58" s="141"/>
    </row>
    <row r="59" spans="2:12" ht="24.6" customHeight="1">
      <c r="B59" s="66"/>
      <c r="C59" s="133"/>
      <c r="D59" s="134"/>
      <c r="E59" s="60"/>
      <c r="F59" s="128"/>
      <c r="G59" s="92"/>
      <c r="H59" s="60"/>
      <c r="I59" s="75"/>
      <c r="J59" s="75"/>
      <c r="K59" s="143"/>
      <c r="L59" s="141"/>
    </row>
    <row r="60" spans="2:12" ht="24.6" customHeight="1">
      <c r="B60" s="66"/>
      <c r="C60" s="799"/>
      <c r="D60" s="800"/>
      <c r="E60" s="60"/>
      <c r="F60" s="128"/>
      <c r="G60" s="92"/>
      <c r="H60" s="60"/>
      <c r="I60" s="75"/>
      <c r="J60" s="75"/>
      <c r="K60" s="143"/>
      <c r="L60" s="141"/>
    </row>
    <row r="61" spans="2:12" ht="24.6" customHeight="1">
      <c r="B61" s="66"/>
      <c r="C61" s="133"/>
      <c r="D61" s="134"/>
      <c r="E61" s="60"/>
      <c r="F61" s="128"/>
      <c r="G61" s="92"/>
      <c r="H61" s="60"/>
      <c r="I61" s="75"/>
      <c r="J61" s="75"/>
      <c r="K61" s="143"/>
      <c r="L61" s="141"/>
    </row>
    <row r="62" spans="2:12" ht="24.6" customHeight="1">
      <c r="B62" s="66"/>
      <c r="C62" s="799"/>
      <c r="D62" s="800"/>
      <c r="E62" s="60"/>
      <c r="F62" s="128"/>
      <c r="G62" s="92"/>
      <c r="H62" s="60"/>
      <c r="I62" s="75"/>
      <c r="J62" s="75"/>
      <c r="K62" s="143"/>
      <c r="L62" s="141"/>
    </row>
    <row r="63" spans="2:12" ht="24.6" customHeight="1">
      <c r="B63" s="66"/>
      <c r="C63" s="799"/>
      <c r="D63" s="800"/>
      <c r="E63" s="60"/>
      <c r="F63" s="128"/>
      <c r="G63" s="92"/>
      <c r="H63" s="60"/>
      <c r="I63" s="75"/>
      <c r="J63" s="75"/>
      <c r="K63" s="143"/>
      <c r="L63" s="141"/>
    </row>
    <row r="64" spans="2:12" ht="24.6" customHeight="1">
      <c r="B64" s="66"/>
      <c r="C64" s="799"/>
      <c r="D64" s="800"/>
      <c r="E64" s="60"/>
      <c r="F64" s="128"/>
      <c r="G64" s="92"/>
      <c r="H64" s="60"/>
      <c r="I64" s="75"/>
      <c r="J64" s="75"/>
      <c r="K64" s="143"/>
      <c r="L64" s="141"/>
    </row>
    <row r="65" spans="2:14" ht="24.6" customHeight="1">
      <c r="B65" s="144"/>
      <c r="C65" s="795"/>
      <c r="D65" s="796"/>
      <c r="E65" s="105"/>
      <c r="F65" s="145"/>
      <c r="G65" s="97"/>
      <c r="H65" s="105"/>
      <c r="I65" s="96"/>
      <c r="J65" s="96"/>
      <c r="K65" s="130"/>
      <c r="L65" s="178"/>
    </row>
    <row r="66" spans="2:14" ht="24.6" customHeight="1">
      <c r="B66" s="57"/>
      <c r="C66" s="750" t="s">
        <v>82</v>
      </c>
      <c r="D66" s="671"/>
      <c r="E66" s="99"/>
      <c r="F66" s="100"/>
      <c r="G66" s="146"/>
      <c r="H66" s="99"/>
      <c r="I66" s="99"/>
      <c r="J66" s="99"/>
      <c r="K66" s="115"/>
      <c r="L66" s="179"/>
    </row>
    <row r="67" spans="2:14" ht="24.6" customHeight="1">
      <c r="B67" s="645">
        <v>1</v>
      </c>
      <c r="C67" s="797" t="s">
        <v>77</v>
      </c>
      <c r="D67" s="798"/>
      <c r="E67" s="646"/>
      <c r="F67" s="149"/>
      <c r="G67" s="150"/>
      <c r="H67" s="105"/>
      <c r="I67" s="62"/>
      <c r="J67" s="647"/>
      <c r="K67" s="103"/>
      <c r="L67" s="648"/>
    </row>
    <row r="68" spans="2:14" ht="24.6" customHeight="1">
      <c r="B68" s="151"/>
      <c r="C68" s="793" t="s">
        <v>83</v>
      </c>
      <c r="D68" s="794"/>
      <c r="E68" s="151" t="s">
        <v>78</v>
      </c>
      <c r="F68" s="152"/>
      <c r="G68" s="87"/>
      <c r="H68" s="152"/>
      <c r="I68" s="152"/>
      <c r="J68" s="152"/>
      <c r="K68" s="87"/>
      <c r="L68" s="181"/>
      <c r="N68" s="182"/>
    </row>
    <row r="69" spans="2:14" ht="24.6" customHeight="1">
      <c r="B69" s="151"/>
      <c r="C69" s="793" t="s">
        <v>84</v>
      </c>
      <c r="D69" s="794"/>
      <c r="E69" s="151" t="s">
        <v>78</v>
      </c>
      <c r="F69" s="152"/>
      <c r="G69" s="87"/>
      <c r="H69" s="152"/>
      <c r="I69" s="152"/>
      <c r="J69" s="152"/>
      <c r="K69" s="87"/>
      <c r="L69" s="181"/>
      <c r="N69" s="182"/>
    </row>
    <row r="70" spans="2:14" ht="24.6" customHeight="1">
      <c r="B70" s="151"/>
      <c r="C70" s="793" t="s">
        <v>85</v>
      </c>
      <c r="D70" s="794"/>
      <c r="E70" s="151" t="s">
        <v>78</v>
      </c>
      <c r="F70" s="152"/>
      <c r="G70" s="87"/>
      <c r="H70" s="152"/>
      <c r="I70" s="152"/>
      <c r="J70" s="152"/>
      <c r="K70" s="87"/>
      <c r="L70" s="181"/>
      <c r="N70" s="182"/>
    </row>
    <row r="71" spans="2:14" ht="24.6" customHeight="1">
      <c r="B71" s="151"/>
      <c r="C71" s="793" t="s">
        <v>86</v>
      </c>
      <c r="D71" s="794"/>
      <c r="E71" s="151" t="s">
        <v>78</v>
      </c>
      <c r="F71" s="152"/>
      <c r="G71" s="87"/>
      <c r="H71" s="152"/>
      <c r="I71" s="152"/>
      <c r="J71" s="152"/>
      <c r="K71" s="87"/>
      <c r="L71" s="181"/>
      <c r="N71" s="182"/>
    </row>
    <row r="72" spans="2:14" ht="24.6" customHeight="1">
      <c r="B72" s="151"/>
      <c r="C72" s="793" t="s">
        <v>87</v>
      </c>
      <c r="D72" s="794"/>
      <c r="E72" s="151" t="s">
        <v>78</v>
      </c>
      <c r="F72" s="152"/>
      <c r="G72" s="87"/>
      <c r="H72" s="152"/>
      <c r="I72" s="152"/>
      <c r="J72" s="152"/>
      <c r="K72" s="87"/>
      <c r="L72" s="181"/>
      <c r="N72" s="182"/>
    </row>
    <row r="73" spans="2:14" ht="24.6" customHeight="1">
      <c r="B73" s="151"/>
      <c r="C73" s="793"/>
      <c r="D73" s="794"/>
      <c r="E73" s="151"/>
      <c r="F73" s="152"/>
      <c r="G73" s="87"/>
      <c r="H73" s="152"/>
      <c r="I73" s="152"/>
      <c r="J73" s="152"/>
      <c r="K73" s="87"/>
      <c r="L73" s="181"/>
      <c r="N73" s="182"/>
    </row>
    <row r="74" spans="2:14" ht="24.6" customHeight="1">
      <c r="B74" s="151"/>
      <c r="C74" s="793"/>
      <c r="D74" s="794"/>
      <c r="E74" s="151"/>
      <c r="F74" s="152"/>
      <c r="G74" s="87"/>
      <c r="H74" s="152"/>
      <c r="I74" s="152"/>
      <c r="J74" s="152"/>
      <c r="K74" s="87"/>
      <c r="L74" s="181"/>
      <c r="N74" s="182"/>
    </row>
    <row r="75" spans="2:14" ht="24.6" customHeight="1">
      <c r="B75" s="151"/>
      <c r="C75" s="767"/>
      <c r="D75" s="768"/>
      <c r="E75" s="155"/>
      <c r="F75" s="156"/>
      <c r="G75" s="84"/>
      <c r="H75" s="157"/>
      <c r="I75" s="157"/>
      <c r="J75" s="157"/>
      <c r="K75" s="183"/>
      <c r="L75" s="181"/>
    </row>
    <row r="76" spans="2:14" ht="24.6" customHeight="1">
      <c r="B76" s="151"/>
      <c r="C76" s="767"/>
      <c r="D76" s="768"/>
      <c r="E76" s="155"/>
      <c r="F76" s="157"/>
      <c r="G76" s="84"/>
      <c r="H76" s="157"/>
      <c r="I76" s="157"/>
      <c r="J76" s="157"/>
      <c r="K76" s="183"/>
      <c r="L76" s="181"/>
    </row>
    <row r="77" spans="2:14" ht="24.6" customHeight="1">
      <c r="B77" s="68"/>
      <c r="C77" s="767"/>
      <c r="D77" s="768"/>
      <c r="E77" s="155"/>
      <c r="F77" s="158"/>
      <c r="G77" s="84"/>
      <c r="H77" s="157"/>
      <c r="I77" s="157"/>
      <c r="J77" s="157"/>
      <c r="K77" s="183"/>
      <c r="L77" s="181"/>
    </row>
    <row r="78" spans="2:14" ht="24.6" customHeight="1">
      <c r="B78" s="68"/>
      <c r="C78" s="751"/>
      <c r="D78" s="752"/>
      <c r="E78" s="155"/>
      <c r="F78" s="157"/>
      <c r="G78" s="161"/>
      <c r="H78" s="162"/>
      <c r="I78" s="162"/>
      <c r="J78" s="162"/>
      <c r="K78" s="183"/>
      <c r="L78" s="184"/>
    </row>
    <row r="79" spans="2:14" ht="24.6" customHeight="1">
      <c r="B79" s="68"/>
      <c r="C79" s="751"/>
      <c r="D79" s="752"/>
      <c r="E79" s="155"/>
      <c r="F79" s="162"/>
      <c r="G79" s="161"/>
      <c r="H79" s="162"/>
      <c r="I79" s="162"/>
      <c r="J79" s="162"/>
      <c r="K79" s="183"/>
      <c r="L79" s="184"/>
    </row>
    <row r="80" spans="2:14" ht="24.6" customHeight="1">
      <c r="B80" s="163"/>
      <c r="C80" s="751"/>
      <c r="D80" s="752"/>
      <c r="E80" s="155"/>
      <c r="F80" s="162"/>
      <c r="G80" s="164"/>
      <c r="H80" s="165"/>
      <c r="I80" s="185"/>
      <c r="J80" s="162"/>
      <c r="K80" s="183"/>
      <c r="L80" s="184"/>
    </row>
    <row r="81" spans="2:12" ht="24.6" customHeight="1">
      <c r="B81" s="163"/>
      <c r="C81" s="751"/>
      <c r="D81" s="752"/>
      <c r="E81" s="155"/>
      <c r="F81" s="162"/>
      <c r="G81" s="164"/>
      <c r="H81" s="165"/>
      <c r="I81" s="185"/>
      <c r="J81" s="162"/>
      <c r="K81" s="183"/>
      <c r="L81" s="184"/>
    </row>
    <row r="82" spans="2:12" ht="24.6" customHeight="1">
      <c r="B82" s="163"/>
      <c r="C82" s="751"/>
      <c r="D82" s="752"/>
      <c r="E82" s="155"/>
      <c r="F82" s="162"/>
      <c r="G82" s="164"/>
      <c r="H82" s="165"/>
      <c r="I82" s="185"/>
      <c r="J82" s="162"/>
      <c r="K82" s="183"/>
      <c r="L82" s="184"/>
    </row>
    <row r="83" spans="2:12" ht="24.6" customHeight="1">
      <c r="B83" s="163"/>
      <c r="C83" s="751"/>
      <c r="D83" s="752"/>
      <c r="E83" s="155"/>
      <c r="F83" s="162"/>
      <c r="G83" s="93"/>
      <c r="H83" s="162"/>
      <c r="I83" s="162"/>
      <c r="J83" s="162"/>
      <c r="K83" s="183"/>
      <c r="L83" s="184"/>
    </row>
    <row r="84" spans="2:12" ht="24.6" customHeight="1">
      <c r="B84" s="163"/>
      <c r="C84" s="751"/>
      <c r="D84" s="752"/>
      <c r="E84" s="155"/>
      <c r="F84" s="162"/>
      <c r="G84" s="93"/>
      <c r="H84" s="162"/>
      <c r="I84" s="162"/>
      <c r="J84" s="162"/>
      <c r="K84" s="183"/>
      <c r="L84" s="184"/>
    </row>
    <row r="85" spans="2:12" ht="24.6" customHeight="1">
      <c r="B85" s="163"/>
      <c r="C85" s="751"/>
      <c r="D85" s="752"/>
      <c r="E85" s="155"/>
      <c r="F85" s="162"/>
      <c r="G85" s="166"/>
      <c r="H85" s="162"/>
      <c r="I85" s="162"/>
      <c r="J85" s="162"/>
      <c r="K85" s="183"/>
      <c r="L85" s="184"/>
    </row>
    <row r="86" spans="2:12" ht="24.6" customHeight="1">
      <c r="B86" s="163"/>
      <c r="C86" s="751"/>
      <c r="D86" s="752"/>
      <c r="E86" s="155"/>
      <c r="F86" s="162"/>
      <c r="G86" s="166"/>
      <c r="H86" s="162"/>
      <c r="I86" s="162"/>
      <c r="J86" s="162"/>
      <c r="K86" s="183"/>
      <c r="L86" s="184"/>
    </row>
    <row r="87" spans="2:12" ht="24.6" customHeight="1">
      <c r="B87" s="163"/>
      <c r="C87" s="751"/>
      <c r="D87" s="752"/>
      <c r="E87" s="155"/>
      <c r="F87" s="162"/>
      <c r="G87" s="166"/>
      <c r="H87" s="162"/>
      <c r="I87" s="162"/>
      <c r="J87" s="162"/>
      <c r="K87" s="183"/>
      <c r="L87" s="184"/>
    </row>
    <row r="88" spans="2:12" ht="24.6" customHeight="1">
      <c r="B88" s="163"/>
      <c r="C88" s="751"/>
      <c r="D88" s="752"/>
      <c r="E88" s="155"/>
      <c r="F88" s="162"/>
      <c r="G88" s="166"/>
      <c r="H88" s="162"/>
      <c r="I88" s="162"/>
      <c r="J88" s="162"/>
      <c r="K88" s="183"/>
      <c r="L88" s="184"/>
    </row>
    <row r="89" spans="2:12" ht="24.6" customHeight="1">
      <c r="B89" s="163"/>
      <c r="C89" s="751"/>
      <c r="D89" s="752"/>
      <c r="E89" s="155"/>
      <c r="F89" s="162"/>
      <c r="G89" s="161"/>
      <c r="H89" s="162"/>
      <c r="I89" s="186"/>
      <c r="J89" s="162"/>
      <c r="K89" s="183"/>
      <c r="L89" s="184"/>
    </row>
    <row r="90" spans="2:12" ht="24.6" customHeight="1">
      <c r="B90" s="163"/>
      <c r="C90" s="751"/>
      <c r="D90" s="752"/>
      <c r="E90" s="155"/>
      <c r="F90" s="162"/>
      <c r="G90" s="167"/>
      <c r="H90" s="162"/>
      <c r="I90" s="162"/>
      <c r="J90" s="162"/>
      <c r="K90" s="183"/>
      <c r="L90" s="184"/>
    </row>
    <row r="91" spans="2:12" ht="24.6" customHeight="1">
      <c r="B91" s="163"/>
      <c r="C91" s="751"/>
      <c r="D91" s="752"/>
      <c r="E91" s="155"/>
      <c r="F91" s="162"/>
      <c r="G91" s="161"/>
      <c r="H91" s="162"/>
      <c r="I91" s="162"/>
      <c r="J91" s="162"/>
      <c r="K91" s="183"/>
      <c r="L91" s="184"/>
    </row>
    <row r="92" spans="2:12" ht="24.6" customHeight="1">
      <c r="B92" s="151"/>
      <c r="C92" s="751"/>
      <c r="D92" s="752"/>
      <c r="E92" s="155"/>
      <c r="F92" s="152"/>
      <c r="G92" s="87"/>
      <c r="H92" s="152"/>
      <c r="I92" s="152"/>
      <c r="J92" s="152"/>
      <c r="K92" s="183"/>
      <c r="L92" s="184"/>
    </row>
    <row r="93" spans="2:12" ht="24.6" customHeight="1">
      <c r="B93" s="151"/>
      <c r="C93" s="751"/>
      <c r="D93" s="752"/>
      <c r="E93" s="155"/>
      <c r="F93" s="152"/>
      <c r="G93" s="87"/>
      <c r="H93" s="152"/>
      <c r="I93" s="152"/>
      <c r="J93" s="152"/>
      <c r="K93" s="183"/>
      <c r="L93" s="184"/>
    </row>
    <row r="94" spans="2:12" ht="24.6" customHeight="1">
      <c r="B94" s="151"/>
      <c r="C94" s="751"/>
      <c r="D94" s="752"/>
      <c r="E94" s="155"/>
      <c r="F94" s="152"/>
      <c r="G94" s="87"/>
      <c r="H94" s="152"/>
      <c r="I94" s="152"/>
      <c r="J94" s="152"/>
      <c r="K94" s="183"/>
      <c r="L94" s="184"/>
    </row>
    <row r="95" spans="2:12" ht="24.6" customHeight="1">
      <c r="B95" s="151"/>
      <c r="C95" s="159"/>
      <c r="D95" s="160"/>
      <c r="E95" s="155"/>
      <c r="F95" s="152"/>
      <c r="G95" s="87"/>
      <c r="H95" s="152"/>
      <c r="I95" s="152"/>
      <c r="J95" s="152"/>
      <c r="K95" s="183"/>
      <c r="L95" s="184"/>
    </row>
    <row r="96" spans="2:12" ht="24.6" customHeight="1">
      <c r="B96" s="151"/>
      <c r="C96" s="159"/>
      <c r="D96" s="160"/>
      <c r="E96" s="155"/>
      <c r="F96" s="152"/>
      <c r="G96" s="87"/>
      <c r="H96" s="152"/>
      <c r="I96" s="152"/>
      <c r="J96" s="152"/>
      <c r="K96" s="183"/>
      <c r="L96" s="184"/>
    </row>
    <row r="97" spans="2:12" ht="24.6" customHeight="1">
      <c r="B97" s="151"/>
      <c r="C97" s="159"/>
      <c r="D97" s="160"/>
      <c r="E97" s="155"/>
      <c r="F97" s="152"/>
      <c r="G97" s="87"/>
      <c r="H97" s="152"/>
      <c r="I97" s="152"/>
      <c r="J97" s="152"/>
      <c r="K97" s="183"/>
      <c r="L97" s="184"/>
    </row>
    <row r="98" spans="2:12" ht="24.6" customHeight="1">
      <c r="B98" s="151"/>
      <c r="C98" s="159"/>
      <c r="D98" s="160"/>
      <c r="E98" s="155"/>
      <c r="F98" s="152"/>
      <c r="G98" s="87"/>
      <c r="H98" s="152"/>
      <c r="I98" s="152"/>
      <c r="J98" s="152"/>
      <c r="K98" s="183"/>
      <c r="L98" s="184"/>
    </row>
    <row r="99" spans="2:12" ht="24.6" customHeight="1">
      <c r="B99" s="151"/>
      <c r="C99" s="159"/>
      <c r="D99" s="160"/>
      <c r="E99" s="155"/>
      <c r="F99" s="152"/>
      <c r="G99" s="87"/>
      <c r="H99" s="152"/>
      <c r="I99" s="152"/>
      <c r="J99" s="152"/>
      <c r="K99" s="183"/>
      <c r="L99" s="184"/>
    </row>
    <row r="100" spans="2:12" ht="24.6" customHeight="1">
      <c r="B100" s="151"/>
      <c r="C100" s="159"/>
      <c r="D100" s="160"/>
      <c r="E100" s="155"/>
      <c r="F100" s="152"/>
      <c r="G100" s="87"/>
      <c r="H100" s="152"/>
      <c r="I100" s="152"/>
      <c r="J100" s="152"/>
      <c r="K100" s="183"/>
      <c r="L100" s="184"/>
    </row>
    <row r="101" spans="2:12" ht="24.6" customHeight="1">
      <c r="B101" s="151"/>
      <c r="C101" s="159"/>
      <c r="D101" s="160"/>
      <c r="E101" s="155"/>
      <c r="F101" s="152"/>
      <c r="G101" s="87"/>
      <c r="H101" s="152"/>
      <c r="I101" s="152"/>
      <c r="J101" s="152"/>
      <c r="K101" s="183"/>
      <c r="L101" s="184"/>
    </row>
    <row r="102" spans="2:12" ht="24.6" customHeight="1">
      <c r="B102" s="151"/>
      <c r="C102" s="159"/>
      <c r="D102" s="160"/>
      <c r="E102" s="155"/>
      <c r="F102" s="152"/>
      <c r="G102" s="87"/>
      <c r="H102" s="152"/>
      <c r="I102" s="152"/>
      <c r="J102" s="152"/>
      <c r="K102" s="183"/>
      <c r="L102" s="184"/>
    </row>
    <row r="103" spans="2:12" ht="24.6" customHeight="1">
      <c r="B103" s="151"/>
      <c r="C103" s="159"/>
      <c r="D103" s="160"/>
      <c r="E103" s="155"/>
      <c r="F103" s="152"/>
      <c r="G103" s="87"/>
      <c r="H103" s="152"/>
      <c r="I103" s="152"/>
      <c r="J103" s="152"/>
      <c r="K103" s="183"/>
      <c r="L103" s="184"/>
    </row>
    <row r="104" spans="2:12" ht="24.6" customHeight="1">
      <c r="B104" s="151"/>
      <c r="C104" s="159"/>
      <c r="D104" s="160"/>
      <c r="E104" s="155"/>
      <c r="F104" s="152"/>
      <c r="G104" s="87"/>
      <c r="H104" s="152"/>
      <c r="I104" s="152"/>
      <c r="J104" s="152"/>
      <c r="K104" s="183"/>
      <c r="L104" s="184"/>
    </row>
    <row r="105" spans="2:12" ht="24.6" customHeight="1">
      <c r="B105" s="151"/>
      <c r="C105" s="159"/>
      <c r="D105" s="160"/>
      <c r="E105" s="155"/>
      <c r="F105" s="152"/>
      <c r="G105" s="87"/>
      <c r="H105" s="152"/>
      <c r="I105" s="152"/>
      <c r="J105" s="152"/>
      <c r="K105" s="183"/>
      <c r="L105" s="184"/>
    </row>
    <row r="106" spans="2:12" ht="24.6" customHeight="1">
      <c r="B106" s="151"/>
      <c r="C106" s="159"/>
      <c r="D106" s="160"/>
      <c r="E106" s="155"/>
      <c r="F106" s="152"/>
      <c r="G106" s="87"/>
      <c r="H106" s="152"/>
      <c r="I106" s="152"/>
      <c r="J106" s="152"/>
      <c r="K106" s="183"/>
      <c r="L106" s="184"/>
    </row>
    <row r="107" spans="2:12" ht="24.6" customHeight="1">
      <c r="B107" s="151"/>
      <c r="C107" s="159"/>
      <c r="D107" s="160"/>
      <c r="E107" s="155"/>
      <c r="F107" s="152"/>
      <c r="G107" s="87"/>
      <c r="H107" s="152"/>
      <c r="I107" s="152"/>
      <c r="J107" s="152"/>
      <c r="K107" s="183"/>
      <c r="L107" s="184"/>
    </row>
    <row r="108" spans="2:12" ht="24.6" customHeight="1">
      <c r="B108" s="151"/>
      <c r="C108" s="159"/>
      <c r="D108" s="160"/>
      <c r="E108" s="155"/>
      <c r="F108" s="152"/>
      <c r="G108" s="87"/>
      <c r="H108" s="152"/>
      <c r="I108" s="152"/>
      <c r="J108" s="152"/>
      <c r="K108" s="183"/>
      <c r="L108" s="184"/>
    </row>
    <row r="109" spans="2:12" ht="24.6" customHeight="1">
      <c r="B109" s="151"/>
      <c r="C109" s="159"/>
      <c r="D109" s="160"/>
      <c r="E109" s="155"/>
      <c r="F109" s="152"/>
      <c r="G109" s="87"/>
      <c r="H109" s="152"/>
      <c r="I109" s="152"/>
      <c r="J109" s="152"/>
      <c r="K109" s="183"/>
      <c r="L109" s="184"/>
    </row>
    <row r="110" spans="2:12" ht="24.6" customHeight="1">
      <c r="B110" s="151"/>
      <c r="C110" s="159"/>
      <c r="D110" s="160"/>
      <c r="E110" s="155"/>
      <c r="F110" s="152"/>
      <c r="G110" s="87"/>
      <c r="H110" s="152"/>
      <c r="I110" s="152"/>
      <c r="J110" s="152"/>
      <c r="K110" s="183"/>
      <c r="L110" s="184"/>
    </row>
    <row r="111" spans="2:12" ht="24.6" customHeight="1">
      <c r="B111" s="151"/>
      <c r="C111" s="159"/>
      <c r="D111" s="160"/>
      <c r="E111" s="155"/>
      <c r="F111" s="152"/>
      <c r="G111" s="87"/>
      <c r="H111" s="152"/>
      <c r="I111" s="152"/>
      <c r="J111" s="152"/>
      <c r="K111" s="183"/>
      <c r="L111" s="184"/>
    </row>
    <row r="112" spans="2:12" ht="24.6" customHeight="1">
      <c r="B112" s="151"/>
      <c r="C112" s="159"/>
      <c r="D112" s="160"/>
      <c r="E112" s="155"/>
      <c r="F112" s="152"/>
      <c r="G112" s="87"/>
      <c r="H112" s="152"/>
      <c r="I112" s="152"/>
      <c r="J112" s="152"/>
      <c r="K112" s="183"/>
      <c r="L112" s="184"/>
    </row>
    <row r="113" spans="2:18" ht="24.6" customHeight="1">
      <c r="B113" s="151"/>
      <c r="C113" s="159"/>
      <c r="D113" s="160"/>
      <c r="E113" s="155"/>
      <c r="F113" s="152"/>
      <c r="G113" s="87"/>
      <c r="H113" s="152"/>
      <c r="I113" s="152"/>
      <c r="J113" s="152"/>
      <c r="K113" s="183"/>
      <c r="L113" s="184"/>
    </row>
    <row r="114" spans="2:18" ht="24.6" customHeight="1">
      <c r="B114" s="151"/>
      <c r="C114" s="159"/>
      <c r="D114" s="160"/>
      <c r="E114" s="155"/>
      <c r="F114" s="152"/>
      <c r="G114" s="87"/>
      <c r="H114" s="152"/>
      <c r="I114" s="152"/>
      <c r="J114" s="152"/>
      <c r="K114" s="183"/>
      <c r="L114" s="184"/>
    </row>
    <row r="115" spans="2:18" ht="24.6" customHeight="1">
      <c r="B115" s="151"/>
      <c r="C115" s="159"/>
      <c r="D115" s="160"/>
      <c r="E115" s="155"/>
      <c r="F115" s="152"/>
      <c r="G115" s="87"/>
      <c r="H115" s="152"/>
      <c r="I115" s="152"/>
      <c r="J115" s="152"/>
      <c r="K115" s="183"/>
      <c r="L115" s="184"/>
    </row>
    <row r="116" spans="2:18" ht="24.6" customHeight="1">
      <c r="B116" s="151"/>
      <c r="C116" s="159"/>
      <c r="D116" s="160"/>
      <c r="E116" s="155"/>
      <c r="F116" s="152"/>
      <c r="G116" s="87"/>
      <c r="H116" s="152"/>
      <c r="I116" s="152"/>
      <c r="J116" s="152"/>
      <c r="K116" s="183"/>
      <c r="L116" s="184"/>
    </row>
    <row r="117" spans="2:18" ht="24.6" customHeight="1">
      <c r="B117" s="151"/>
      <c r="C117" s="751"/>
      <c r="D117" s="752"/>
      <c r="E117" s="155"/>
      <c r="F117" s="152"/>
      <c r="G117" s="87"/>
      <c r="H117" s="152"/>
      <c r="I117" s="152"/>
      <c r="J117" s="152"/>
      <c r="K117" s="183"/>
      <c r="L117" s="184"/>
    </row>
    <row r="118" spans="2:18" ht="24.6" customHeight="1">
      <c r="B118" s="151"/>
      <c r="C118" s="751"/>
      <c r="D118" s="752"/>
      <c r="E118" s="151"/>
      <c r="F118" s="152"/>
      <c r="G118" s="87"/>
      <c r="H118" s="152"/>
      <c r="I118" s="152"/>
      <c r="J118" s="152"/>
      <c r="K118" s="84"/>
      <c r="L118" s="184"/>
    </row>
    <row r="119" spans="2:18" ht="24.6" customHeight="1">
      <c r="B119" s="151"/>
      <c r="C119" s="159"/>
      <c r="D119" s="160"/>
      <c r="E119" s="151"/>
      <c r="F119" s="152"/>
      <c r="G119" s="87"/>
      <c r="H119" s="152"/>
      <c r="I119" s="152"/>
      <c r="J119" s="152"/>
      <c r="K119" s="84"/>
      <c r="L119" s="184"/>
    </row>
    <row r="120" spans="2:18" ht="24.6" customHeight="1">
      <c r="B120" s="151"/>
      <c r="C120" s="751"/>
      <c r="D120" s="752"/>
      <c r="E120" s="151"/>
      <c r="F120" s="152"/>
      <c r="G120" s="87"/>
      <c r="H120" s="152"/>
      <c r="I120" s="152"/>
      <c r="J120" s="152"/>
      <c r="K120" s="84"/>
      <c r="L120" s="184"/>
    </row>
    <row r="121" spans="2:18" ht="24.6" customHeight="1">
      <c r="B121" s="151"/>
      <c r="C121" s="751"/>
      <c r="D121" s="752"/>
      <c r="E121" s="151"/>
      <c r="F121" s="152"/>
      <c r="G121" s="87"/>
      <c r="H121" s="152"/>
      <c r="I121" s="152"/>
      <c r="J121" s="152"/>
      <c r="K121" s="84"/>
      <c r="L121" s="184"/>
    </row>
    <row r="122" spans="2:18" ht="24.6" customHeight="1">
      <c r="B122" s="151"/>
      <c r="C122" s="751"/>
      <c r="D122" s="752"/>
      <c r="E122" s="151"/>
      <c r="F122" s="152"/>
      <c r="G122" s="87"/>
      <c r="H122" s="152"/>
      <c r="I122" s="152"/>
      <c r="J122" s="152"/>
      <c r="K122" s="84"/>
      <c r="L122" s="184"/>
    </row>
    <row r="123" spans="2:18" ht="24.6" customHeight="1">
      <c r="B123" s="57"/>
      <c r="C123" s="750" t="s">
        <v>88</v>
      </c>
      <c r="D123" s="671"/>
      <c r="E123" s="99"/>
      <c r="F123" s="100"/>
      <c r="G123" s="146"/>
      <c r="H123" s="99"/>
      <c r="I123" s="114"/>
      <c r="J123" s="99"/>
      <c r="K123" s="115"/>
      <c r="L123" s="179"/>
    </row>
    <row r="124" spans="2:18" ht="24.6" customHeight="1">
      <c r="B124" s="151">
        <v>1</v>
      </c>
      <c r="C124" s="791" t="str">
        <f>C67</f>
        <v>หมวดงานวิศวกรรมโครงสร้าง</v>
      </c>
      <c r="D124" s="792"/>
      <c r="E124" s="168"/>
      <c r="F124" s="169"/>
      <c r="G124" s="170"/>
      <c r="H124" s="171"/>
      <c r="I124" s="170"/>
      <c r="J124" s="171"/>
      <c r="K124" s="187"/>
      <c r="L124" s="188"/>
    </row>
    <row r="125" spans="2:18" ht="24.6" customHeight="1">
      <c r="B125" s="151"/>
      <c r="C125" s="789" t="s">
        <v>83</v>
      </c>
      <c r="D125" s="790"/>
      <c r="E125" s="173"/>
      <c r="F125" s="174"/>
      <c r="G125" s="175"/>
      <c r="H125" s="176"/>
      <c r="I125" s="175"/>
      <c r="J125" s="176"/>
      <c r="K125" s="189"/>
      <c r="L125" s="188"/>
    </row>
    <row r="126" spans="2:18" ht="24.6" customHeight="1">
      <c r="B126" s="151"/>
      <c r="C126" s="787" t="s">
        <v>89</v>
      </c>
      <c r="D126" s="788"/>
      <c r="E126" s="173" t="s">
        <v>90</v>
      </c>
      <c r="F126" s="87">
        <v>137</v>
      </c>
      <c r="G126" s="175"/>
      <c r="H126" s="176"/>
      <c r="I126" s="175"/>
      <c r="J126" s="176"/>
      <c r="K126" s="189"/>
      <c r="L126" s="188"/>
      <c r="R126" s="4">
        <v>137</v>
      </c>
    </row>
    <row r="127" spans="2:18" ht="24.6" customHeight="1">
      <c r="B127" s="151"/>
      <c r="C127" s="787" t="s">
        <v>91</v>
      </c>
      <c r="D127" s="788"/>
      <c r="E127" s="173" t="s">
        <v>90</v>
      </c>
      <c r="F127" s="87">
        <f>10-1</f>
        <v>9</v>
      </c>
      <c r="G127" s="175"/>
      <c r="H127" s="176"/>
      <c r="I127" s="175"/>
      <c r="J127" s="176"/>
      <c r="K127" s="189"/>
      <c r="L127" s="188"/>
      <c r="R127" s="4">
        <v>9</v>
      </c>
    </row>
    <row r="128" spans="2:18" ht="24.6" customHeight="1">
      <c r="B128" s="151"/>
      <c r="C128" s="787" t="s">
        <v>92</v>
      </c>
      <c r="D128" s="788"/>
      <c r="E128" s="173" t="s">
        <v>90</v>
      </c>
      <c r="F128" s="87">
        <v>10</v>
      </c>
      <c r="G128" s="175"/>
      <c r="H128" s="176"/>
      <c r="I128" s="175"/>
      <c r="J128" s="176"/>
      <c r="K128" s="189"/>
      <c r="L128" s="188"/>
      <c r="R128" s="4">
        <v>10</v>
      </c>
    </row>
    <row r="129" spans="2:18" ht="24.6" customHeight="1">
      <c r="B129" s="151"/>
      <c r="C129" s="781" t="s">
        <v>93</v>
      </c>
      <c r="D129" s="782"/>
      <c r="E129" s="192" t="s">
        <v>42</v>
      </c>
      <c r="F129" s="87">
        <f>97-17</f>
        <v>80</v>
      </c>
      <c r="G129" s="175"/>
      <c r="H129" s="176"/>
      <c r="I129" s="175"/>
      <c r="J129" s="176"/>
      <c r="K129" s="189"/>
      <c r="L129" s="188"/>
      <c r="R129" s="4">
        <v>80</v>
      </c>
    </row>
    <row r="130" spans="2:18" ht="24.6" customHeight="1">
      <c r="B130" s="151"/>
      <c r="C130" s="781" t="s">
        <v>94</v>
      </c>
      <c r="D130" s="782"/>
      <c r="E130" s="192" t="s">
        <v>95</v>
      </c>
      <c r="F130" s="87">
        <v>58</v>
      </c>
      <c r="G130" s="175"/>
      <c r="H130" s="176"/>
      <c r="I130" s="175"/>
      <c r="J130" s="176"/>
      <c r="K130" s="189"/>
      <c r="L130" s="188"/>
      <c r="R130" s="4">
        <v>58</v>
      </c>
    </row>
    <row r="131" spans="2:18" ht="24.6" customHeight="1">
      <c r="B131" s="151"/>
      <c r="C131" s="779" t="s">
        <v>96</v>
      </c>
      <c r="D131" s="780"/>
      <c r="E131" s="173" t="s">
        <v>90</v>
      </c>
      <c r="F131" s="87">
        <f>58-2</f>
        <v>56</v>
      </c>
      <c r="G131" s="175"/>
      <c r="H131" s="176"/>
      <c r="I131" s="175"/>
      <c r="J131" s="176"/>
      <c r="K131" s="189"/>
      <c r="L131" s="188"/>
      <c r="R131" s="4">
        <v>56</v>
      </c>
    </row>
    <row r="132" spans="2:18" ht="24.6" customHeight="1">
      <c r="B132" s="151"/>
      <c r="C132" s="779" t="s">
        <v>97</v>
      </c>
      <c r="D132" s="780"/>
      <c r="E132" s="192"/>
      <c r="F132" s="87"/>
      <c r="G132" s="175"/>
      <c r="H132" s="176"/>
      <c r="I132" s="175"/>
      <c r="J132" s="176"/>
      <c r="K132" s="189"/>
      <c r="L132" s="188"/>
    </row>
    <row r="133" spans="2:18" ht="24.6" customHeight="1">
      <c r="B133" s="151"/>
      <c r="C133" s="195"/>
      <c r="D133" s="196" t="s">
        <v>100</v>
      </c>
      <c r="E133" s="192" t="s">
        <v>99</v>
      </c>
      <c r="F133" s="87">
        <f>80-16</f>
        <v>64</v>
      </c>
      <c r="G133" s="175"/>
      <c r="H133" s="176"/>
      <c r="I133" s="175"/>
      <c r="J133" s="176"/>
      <c r="K133" s="189"/>
      <c r="L133" s="188"/>
      <c r="R133" s="4">
        <v>64</v>
      </c>
    </row>
    <row r="134" spans="2:18" ht="24.6" customHeight="1">
      <c r="B134" s="151"/>
      <c r="C134" s="195"/>
      <c r="D134" s="196" t="s">
        <v>101</v>
      </c>
      <c r="E134" s="192" t="s">
        <v>99</v>
      </c>
      <c r="F134" s="87">
        <f>940-184</f>
        <v>756</v>
      </c>
      <c r="G134" s="175"/>
      <c r="H134" s="176"/>
      <c r="I134" s="175"/>
      <c r="J134" s="176"/>
      <c r="K134" s="189"/>
      <c r="L134" s="188"/>
      <c r="R134" s="4">
        <v>756</v>
      </c>
    </row>
    <row r="135" spans="2:18" ht="24.6" customHeight="1">
      <c r="B135" s="151"/>
      <c r="C135" s="195"/>
      <c r="D135" s="196" t="s">
        <v>102</v>
      </c>
      <c r="E135" s="192" t="s">
        <v>99</v>
      </c>
      <c r="F135" s="87">
        <v>492</v>
      </c>
      <c r="G135" s="175"/>
      <c r="H135" s="176"/>
      <c r="I135" s="175"/>
      <c r="J135" s="176"/>
      <c r="K135" s="189"/>
      <c r="L135" s="188"/>
      <c r="R135" s="4">
        <v>492</v>
      </c>
    </row>
    <row r="136" spans="2:18" ht="24.6" customHeight="1">
      <c r="B136" s="151"/>
      <c r="C136" s="195"/>
      <c r="D136" s="196" t="s">
        <v>103</v>
      </c>
      <c r="E136" s="192" t="s">
        <v>99</v>
      </c>
      <c r="F136" s="87">
        <f>5080-265</f>
        <v>4815</v>
      </c>
      <c r="G136" s="175"/>
      <c r="H136" s="176"/>
      <c r="I136" s="175"/>
      <c r="J136" s="176"/>
      <c r="K136" s="189"/>
      <c r="L136" s="188"/>
      <c r="R136" s="4">
        <v>4815</v>
      </c>
    </row>
    <row r="137" spans="2:18" ht="24.6" customHeight="1">
      <c r="B137" s="151"/>
      <c r="C137" s="195" t="s">
        <v>105</v>
      </c>
      <c r="D137" s="196"/>
      <c r="E137" s="192" t="s">
        <v>99</v>
      </c>
      <c r="F137" s="87">
        <f>SUM(F133:F136)/50</f>
        <v>122.54</v>
      </c>
      <c r="G137" s="175"/>
      <c r="H137" s="176"/>
      <c r="I137" s="175"/>
      <c r="J137" s="176"/>
      <c r="K137" s="189"/>
      <c r="L137" s="188"/>
      <c r="R137" s="4">
        <v>122.54</v>
      </c>
    </row>
    <row r="138" spans="2:18" ht="24.6" customHeight="1">
      <c r="B138" s="151"/>
      <c r="C138" s="195" t="s">
        <v>106</v>
      </c>
      <c r="D138" s="196"/>
      <c r="E138" s="192" t="s">
        <v>99</v>
      </c>
      <c r="F138" s="87">
        <f>(F129/50)*18</f>
        <v>28.8</v>
      </c>
      <c r="G138" s="175"/>
      <c r="H138" s="176"/>
      <c r="I138" s="175"/>
      <c r="J138" s="176"/>
      <c r="K138" s="189"/>
      <c r="L138" s="188"/>
      <c r="R138" s="4">
        <v>28.8</v>
      </c>
    </row>
    <row r="139" spans="2:18" ht="24.6" customHeight="1">
      <c r="B139" s="151"/>
      <c r="C139" s="195" t="s">
        <v>108</v>
      </c>
      <c r="D139" s="196"/>
      <c r="E139" s="192" t="s">
        <v>107</v>
      </c>
      <c r="F139" s="87">
        <f>250-56</f>
        <v>194</v>
      </c>
      <c r="G139" s="175"/>
      <c r="H139" s="176"/>
      <c r="I139" s="175"/>
      <c r="J139" s="176"/>
      <c r="K139" s="189"/>
      <c r="L139" s="188"/>
      <c r="N139" s="230">
        <f>250-56</f>
        <v>194</v>
      </c>
      <c r="O139" s="231">
        <v>8035.73</v>
      </c>
      <c r="P139" s="232">
        <f>(O139/7.5)*9</f>
        <v>9642.8760000000002</v>
      </c>
      <c r="R139" s="4">
        <v>194</v>
      </c>
    </row>
    <row r="140" spans="2:18" ht="24.6" customHeight="1">
      <c r="B140" s="151"/>
      <c r="C140" s="195" t="s">
        <v>109</v>
      </c>
      <c r="D140" s="196"/>
      <c r="E140" s="192" t="s">
        <v>90</v>
      </c>
      <c r="F140" s="87">
        <v>286</v>
      </c>
      <c r="G140" s="175"/>
      <c r="H140" s="176"/>
      <c r="I140" s="175"/>
      <c r="J140" s="176"/>
      <c r="K140" s="189"/>
      <c r="L140" s="188"/>
      <c r="N140" s="230">
        <f>306-68</f>
        <v>238</v>
      </c>
      <c r="O140" s="231">
        <v>0</v>
      </c>
      <c r="P140" s="232">
        <f>(N140/7.5)*9</f>
        <v>285.60000000000002</v>
      </c>
      <c r="R140" s="4">
        <v>286</v>
      </c>
    </row>
    <row r="141" spans="2:18" ht="24.6" customHeight="1">
      <c r="B141" s="151"/>
      <c r="C141" s="195" t="s">
        <v>110</v>
      </c>
      <c r="D141" s="196"/>
      <c r="E141" s="192" t="s">
        <v>107</v>
      </c>
      <c r="F141" s="87">
        <f>F139</f>
        <v>194</v>
      </c>
      <c r="G141" s="175"/>
      <c r="H141" s="176"/>
      <c r="I141" s="175"/>
      <c r="J141" s="176"/>
      <c r="K141" s="189"/>
      <c r="L141" s="188"/>
      <c r="N141" s="230">
        <f>N139</f>
        <v>194</v>
      </c>
      <c r="O141" s="231">
        <v>0</v>
      </c>
      <c r="P141" s="232"/>
      <c r="R141" s="4">
        <v>194</v>
      </c>
    </row>
    <row r="142" spans="2:18" ht="24.6" customHeight="1">
      <c r="B142" s="151"/>
      <c r="C142" s="195" t="s">
        <v>111</v>
      </c>
      <c r="D142" s="196"/>
      <c r="E142" s="192" t="s">
        <v>107</v>
      </c>
      <c r="F142" s="87">
        <v>1</v>
      </c>
      <c r="G142" s="175"/>
      <c r="H142" s="176"/>
      <c r="I142" s="175"/>
      <c r="J142" s="176"/>
      <c r="K142" s="189"/>
      <c r="L142" s="188"/>
      <c r="N142" s="230">
        <v>1</v>
      </c>
      <c r="O142" s="231">
        <v>35000</v>
      </c>
      <c r="P142" s="232"/>
      <c r="R142" s="4">
        <v>1</v>
      </c>
    </row>
    <row r="143" spans="2:18" ht="24.6" customHeight="1">
      <c r="B143" s="151"/>
      <c r="C143" s="195" t="s">
        <v>112</v>
      </c>
      <c r="D143" s="196"/>
      <c r="E143" s="192" t="s">
        <v>107</v>
      </c>
      <c r="F143" s="87">
        <f>F139</f>
        <v>194</v>
      </c>
      <c r="G143" s="175"/>
      <c r="H143" s="176"/>
      <c r="I143" s="175"/>
      <c r="J143" s="176"/>
      <c r="K143" s="189"/>
      <c r="L143" s="188"/>
      <c r="N143" s="230">
        <f>N139</f>
        <v>194</v>
      </c>
      <c r="O143" s="231">
        <v>0</v>
      </c>
      <c r="P143" s="232"/>
      <c r="R143" s="4">
        <v>194</v>
      </c>
    </row>
    <row r="144" spans="2:18" ht="24.6" customHeight="1">
      <c r="B144" s="151"/>
      <c r="C144" s="783" t="s">
        <v>113</v>
      </c>
      <c r="D144" s="784"/>
      <c r="E144" s="197" t="s">
        <v>107</v>
      </c>
      <c r="F144" s="198">
        <v>1</v>
      </c>
      <c r="G144" s="170"/>
      <c r="H144" s="176"/>
      <c r="I144" s="175"/>
      <c r="J144" s="176"/>
      <c r="K144" s="189"/>
      <c r="L144" s="188"/>
      <c r="N144" s="230">
        <v>1</v>
      </c>
      <c r="O144" s="231">
        <v>115560</v>
      </c>
      <c r="P144" s="232"/>
      <c r="R144" s="4">
        <v>1</v>
      </c>
    </row>
    <row r="145" spans="2:18" ht="24.6" customHeight="1">
      <c r="B145" s="199"/>
      <c r="C145" s="193"/>
      <c r="D145" s="194"/>
      <c r="E145" s="197"/>
      <c r="F145" s="198"/>
      <c r="G145" s="170"/>
      <c r="H145" s="171"/>
      <c r="I145" s="170"/>
      <c r="J145" s="171"/>
      <c r="K145" s="187"/>
      <c r="L145" s="188"/>
    </row>
    <row r="146" spans="2:18" ht="24.6" customHeight="1">
      <c r="B146" s="199"/>
      <c r="C146" s="193"/>
      <c r="D146" s="194"/>
      <c r="E146" s="197"/>
      <c r="F146" s="198"/>
      <c r="G146" s="170"/>
      <c r="H146" s="171"/>
      <c r="I146" s="170"/>
      <c r="J146" s="171"/>
      <c r="K146" s="187"/>
      <c r="L146" s="188"/>
    </row>
    <row r="147" spans="2:18" ht="24.6" customHeight="1">
      <c r="B147" s="200"/>
      <c r="C147" s="753" t="s">
        <v>78</v>
      </c>
      <c r="D147" s="753"/>
      <c r="E147" s="201"/>
      <c r="F147" s="123"/>
      <c r="G147" s="123"/>
      <c r="H147" s="202"/>
      <c r="I147" s="202"/>
      <c r="J147" s="202"/>
      <c r="K147" s="202"/>
      <c r="L147" s="233"/>
    </row>
    <row r="148" spans="2:18" ht="24.6" customHeight="1">
      <c r="B148" s="147"/>
      <c r="C148" s="789" t="s">
        <v>84</v>
      </c>
      <c r="D148" s="790"/>
      <c r="E148" s="203"/>
      <c r="F148" s="204"/>
      <c r="G148" s="205"/>
      <c r="H148" s="206"/>
      <c r="I148" s="206"/>
      <c r="J148" s="206"/>
      <c r="K148" s="234"/>
      <c r="L148" s="235"/>
      <c r="N148" s="52" t="s">
        <v>114</v>
      </c>
    </row>
    <row r="149" spans="2:18" ht="24.6" customHeight="1">
      <c r="B149" s="151"/>
      <c r="C149" s="781" t="s">
        <v>93</v>
      </c>
      <c r="D149" s="782"/>
      <c r="E149" s="192"/>
      <c r="F149" s="87"/>
      <c r="G149" s="175"/>
      <c r="H149" s="176"/>
      <c r="I149" s="175"/>
      <c r="J149" s="176"/>
      <c r="K149" s="189"/>
      <c r="L149" s="188"/>
    </row>
    <row r="150" spans="2:18" ht="24.6" customHeight="1">
      <c r="B150" s="151"/>
      <c r="C150" s="207"/>
      <c r="D150" s="208" t="s">
        <v>115</v>
      </c>
      <c r="E150" s="192" t="s">
        <v>42</v>
      </c>
      <c r="F150" s="87">
        <f>726+19</f>
        <v>745</v>
      </c>
      <c r="G150" s="175"/>
      <c r="H150" s="176"/>
      <c r="I150" s="175"/>
      <c r="J150" s="176"/>
      <c r="K150" s="189"/>
      <c r="L150" s="188"/>
      <c r="N150" s="236">
        <f>[3]ผนังลิฟท์_เทียบ!$AZ$31</f>
        <v>19.16</v>
      </c>
      <c r="R150" s="4">
        <v>745</v>
      </c>
    </row>
    <row r="151" spans="2:18" ht="24.6" customHeight="1">
      <c r="B151" s="151"/>
      <c r="C151" s="207"/>
      <c r="D151" s="208" t="s">
        <v>94</v>
      </c>
      <c r="E151" s="192" t="s">
        <v>95</v>
      </c>
      <c r="F151" s="87">
        <v>458</v>
      </c>
      <c r="G151" s="175"/>
      <c r="H151" s="176"/>
      <c r="I151" s="175"/>
      <c r="J151" s="176"/>
      <c r="K151" s="189"/>
      <c r="L151" s="188"/>
      <c r="N151" s="236"/>
      <c r="R151" s="4">
        <v>458</v>
      </c>
    </row>
    <row r="152" spans="2:18" ht="24.6" customHeight="1">
      <c r="B152" s="151"/>
      <c r="C152" s="207"/>
      <c r="D152" s="208" t="s">
        <v>116</v>
      </c>
      <c r="E152" s="192" t="s">
        <v>42</v>
      </c>
      <c r="F152" s="87">
        <v>94</v>
      </c>
      <c r="G152" s="175"/>
      <c r="H152" s="176"/>
      <c r="I152" s="175"/>
      <c r="J152" s="176"/>
      <c r="K152" s="189"/>
      <c r="L152" s="188"/>
      <c r="N152" s="236"/>
      <c r="R152" s="4">
        <v>94</v>
      </c>
    </row>
    <row r="153" spans="2:18" ht="24.6" customHeight="1">
      <c r="B153" s="151"/>
      <c r="C153" s="779" t="s">
        <v>96</v>
      </c>
      <c r="D153" s="780"/>
      <c r="E153" s="173" t="s">
        <v>90</v>
      </c>
      <c r="F153" s="87">
        <f>136+2</f>
        <v>138</v>
      </c>
      <c r="G153" s="175"/>
      <c r="H153" s="176"/>
      <c r="I153" s="175"/>
      <c r="J153" s="176"/>
      <c r="K153" s="189"/>
      <c r="L153" s="188"/>
      <c r="N153" s="236">
        <f>[3]ผนังลิฟท์_เทียบ!$BA$31</f>
        <v>1.4370000000000001</v>
      </c>
      <c r="R153" s="4">
        <v>138</v>
      </c>
    </row>
    <row r="154" spans="2:18" ht="24.6" customHeight="1">
      <c r="B154" s="151"/>
      <c r="C154" s="779" t="s">
        <v>97</v>
      </c>
      <c r="D154" s="780"/>
      <c r="E154" s="192"/>
      <c r="F154" s="87"/>
      <c r="G154" s="175"/>
      <c r="H154" s="176"/>
      <c r="I154" s="175"/>
      <c r="J154" s="176"/>
      <c r="K154" s="189"/>
      <c r="L154" s="188"/>
      <c r="N154" s="236"/>
    </row>
    <row r="155" spans="2:18" ht="24.6" customHeight="1">
      <c r="B155" s="151"/>
      <c r="C155" s="195"/>
      <c r="D155" s="196" t="s">
        <v>98</v>
      </c>
      <c r="E155" s="192" t="s">
        <v>99</v>
      </c>
      <c r="F155" s="87">
        <v>3770</v>
      </c>
      <c r="G155" s="175"/>
      <c r="H155" s="176"/>
      <c r="I155" s="175"/>
      <c r="J155" s="176"/>
      <c r="K155" s="189"/>
      <c r="L155" s="188"/>
      <c r="N155" s="236"/>
      <c r="R155" s="4">
        <v>3770</v>
      </c>
    </row>
    <row r="156" spans="2:18" ht="24.6" customHeight="1">
      <c r="B156" s="151"/>
      <c r="C156" s="195"/>
      <c r="D156" s="196" t="s">
        <v>100</v>
      </c>
      <c r="E156" s="192" t="s">
        <v>99</v>
      </c>
      <c r="F156" s="87">
        <f>948+76</f>
        <v>1024</v>
      </c>
      <c r="G156" s="175"/>
      <c r="H156" s="176"/>
      <c r="I156" s="175"/>
      <c r="J156" s="176"/>
      <c r="K156" s="189"/>
      <c r="L156" s="188"/>
      <c r="N156" s="236">
        <f>[3]ผนังลิฟท์_เทียบ!$AN$31</f>
        <v>76.964761999999794</v>
      </c>
      <c r="R156" s="4">
        <v>1024</v>
      </c>
    </row>
    <row r="157" spans="2:18" ht="24.6" customHeight="1">
      <c r="B157" s="151"/>
      <c r="C157" s="195"/>
      <c r="D157" s="196" t="s">
        <v>101</v>
      </c>
      <c r="E157" s="192" t="s">
        <v>99</v>
      </c>
      <c r="F157" s="87">
        <f>4328+98</f>
        <v>4426</v>
      </c>
      <c r="G157" s="175"/>
      <c r="H157" s="176"/>
      <c r="I157" s="175"/>
      <c r="J157" s="176"/>
      <c r="K157" s="189"/>
      <c r="L157" s="188"/>
      <c r="N157" s="236">
        <f>[3]ผนังลิฟท์_เทียบ!$AO$31</f>
        <v>98.932659999999899</v>
      </c>
      <c r="R157" s="4">
        <v>4426</v>
      </c>
    </row>
    <row r="158" spans="2:18" ht="24.6" customHeight="1">
      <c r="B158" s="151"/>
      <c r="C158" s="195"/>
      <c r="D158" s="196" t="s">
        <v>102</v>
      </c>
      <c r="E158" s="192" t="s">
        <v>99</v>
      </c>
      <c r="F158" s="87">
        <v>4433</v>
      </c>
      <c r="G158" s="175"/>
      <c r="H158" s="176"/>
      <c r="I158" s="175"/>
      <c r="J158" s="176"/>
      <c r="K158" s="189"/>
      <c r="L158" s="188"/>
      <c r="R158" s="4">
        <v>4433</v>
      </c>
    </row>
    <row r="159" spans="2:18" ht="24.6" customHeight="1">
      <c r="B159" s="151"/>
      <c r="C159" s="195"/>
      <c r="D159" s="196" t="s">
        <v>103</v>
      </c>
      <c r="E159" s="192" t="s">
        <v>99</v>
      </c>
      <c r="F159" s="87">
        <v>4786</v>
      </c>
      <c r="G159" s="175"/>
      <c r="H159" s="176"/>
      <c r="I159" s="175"/>
      <c r="J159" s="176"/>
      <c r="K159" s="189"/>
      <c r="L159" s="188"/>
      <c r="R159" s="4">
        <v>4786</v>
      </c>
    </row>
    <row r="160" spans="2:18" ht="24.6" customHeight="1">
      <c r="B160" s="151"/>
      <c r="C160" s="195"/>
      <c r="D160" s="196" t="s">
        <v>104</v>
      </c>
      <c r="E160" s="192" t="s">
        <v>99</v>
      </c>
      <c r="F160" s="87">
        <f>14206-295</f>
        <v>13911</v>
      </c>
      <c r="G160" s="175"/>
      <c r="H160" s="176"/>
      <c r="I160" s="175"/>
      <c r="J160" s="176"/>
      <c r="K160" s="189"/>
      <c r="L160" s="188"/>
      <c r="R160" s="4">
        <v>13911</v>
      </c>
    </row>
    <row r="161" spans="2:18" ht="24.6" customHeight="1">
      <c r="B161" s="151"/>
      <c r="C161" s="195" t="s">
        <v>105</v>
      </c>
      <c r="D161" s="196"/>
      <c r="E161" s="192" t="s">
        <v>99</v>
      </c>
      <c r="F161" s="87">
        <f>SUM(F155:F160)/50</f>
        <v>647</v>
      </c>
      <c r="G161" s="175"/>
      <c r="H161" s="176"/>
      <c r="I161" s="175"/>
      <c r="J161" s="176"/>
      <c r="K161" s="189"/>
      <c r="L161" s="188"/>
      <c r="R161" s="4">
        <v>647</v>
      </c>
    </row>
    <row r="162" spans="2:18" ht="24.6" customHeight="1">
      <c r="B162" s="151"/>
      <c r="C162" s="195" t="s">
        <v>106</v>
      </c>
      <c r="D162" s="196"/>
      <c r="E162" s="192" t="s">
        <v>99</v>
      </c>
      <c r="F162" s="87">
        <f>(F150/50)*18</f>
        <v>268.2</v>
      </c>
      <c r="G162" s="175"/>
      <c r="H162" s="176"/>
      <c r="I162" s="175"/>
      <c r="J162" s="176"/>
      <c r="K162" s="189"/>
      <c r="L162" s="188"/>
      <c r="R162" s="4">
        <v>268.2</v>
      </c>
    </row>
    <row r="163" spans="2:18" ht="24.6" customHeight="1">
      <c r="B163" s="199"/>
      <c r="C163" s="193"/>
      <c r="D163" s="194"/>
      <c r="E163" s="197"/>
      <c r="F163" s="198"/>
      <c r="G163" s="170"/>
      <c r="H163" s="171"/>
      <c r="I163" s="170"/>
      <c r="J163" s="171"/>
      <c r="K163" s="187"/>
      <c r="L163" s="188"/>
    </row>
    <row r="164" spans="2:18" ht="24.6" customHeight="1">
      <c r="B164" s="199"/>
      <c r="C164" s="193"/>
      <c r="D164" s="194"/>
      <c r="E164" s="197"/>
      <c r="F164" s="198"/>
      <c r="G164" s="170"/>
      <c r="H164" s="171"/>
      <c r="I164" s="170"/>
      <c r="J164" s="171"/>
      <c r="K164" s="187"/>
      <c r="L164" s="188"/>
    </row>
    <row r="165" spans="2:18" ht="24.6" customHeight="1">
      <c r="B165" s="199"/>
      <c r="C165" s="193"/>
      <c r="D165" s="194"/>
      <c r="E165" s="197"/>
      <c r="F165" s="198"/>
      <c r="G165" s="170"/>
      <c r="H165" s="171"/>
      <c r="I165" s="170"/>
      <c r="J165" s="171"/>
      <c r="K165" s="187"/>
      <c r="L165" s="188"/>
    </row>
    <row r="166" spans="2:18" ht="24.6" customHeight="1">
      <c r="B166" s="199"/>
      <c r="C166" s="193"/>
      <c r="D166" s="194"/>
      <c r="E166" s="197"/>
      <c r="F166" s="209"/>
      <c r="G166" s="170"/>
      <c r="H166" s="171"/>
      <c r="I166" s="170"/>
      <c r="J166" s="171"/>
      <c r="K166" s="187"/>
      <c r="L166" s="188"/>
    </row>
    <row r="167" spans="2:18" ht="24.6" customHeight="1">
      <c r="B167" s="200"/>
      <c r="C167" s="753" t="s">
        <v>78</v>
      </c>
      <c r="D167" s="753"/>
      <c r="E167" s="201"/>
      <c r="F167" s="123"/>
      <c r="G167" s="123"/>
      <c r="H167" s="202"/>
      <c r="I167" s="202"/>
      <c r="J167" s="202"/>
      <c r="K167" s="202"/>
      <c r="L167" s="233"/>
    </row>
    <row r="168" spans="2:18" ht="24.6" customHeight="1">
      <c r="B168" s="210"/>
      <c r="C168" s="754" t="s">
        <v>85</v>
      </c>
      <c r="D168" s="755"/>
      <c r="E168" s="211"/>
      <c r="F168" s="205"/>
      <c r="G168" s="205"/>
      <c r="H168" s="206"/>
      <c r="I168" s="206"/>
      <c r="J168" s="206"/>
      <c r="K168" s="234"/>
      <c r="L168" s="235"/>
      <c r="N168" s="52" t="s">
        <v>117</v>
      </c>
    </row>
    <row r="169" spans="2:18" ht="24.6" customHeight="1">
      <c r="B169" s="210"/>
      <c r="C169" s="781" t="s">
        <v>93</v>
      </c>
      <c r="D169" s="782"/>
      <c r="E169" s="192" t="s">
        <v>42</v>
      </c>
      <c r="F169" s="87">
        <f>1293+179+79</f>
        <v>1551</v>
      </c>
      <c r="G169" s="175"/>
      <c r="H169" s="176"/>
      <c r="I169" s="175"/>
      <c r="J169" s="176"/>
      <c r="K169" s="189"/>
      <c r="L169" s="235"/>
      <c r="N169" s="52">
        <f>'[3]ทางเท้า GS'!$AZ$12</f>
        <v>78.900000000000006</v>
      </c>
      <c r="R169" s="4">
        <v>1551</v>
      </c>
    </row>
    <row r="170" spans="2:18" ht="24.6" customHeight="1">
      <c r="B170" s="210"/>
      <c r="C170" s="781" t="s">
        <v>94</v>
      </c>
      <c r="D170" s="782"/>
      <c r="E170" s="192" t="s">
        <v>95</v>
      </c>
      <c r="F170" s="87">
        <v>771</v>
      </c>
      <c r="G170" s="175"/>
      <c r="H170" s="176"/>
      <c r="I170" s="175"/>
      <c r="J170" s="176"/>
      <c r="K170" s="189"/>
      <c r="L170" s="235"/>
      <c r="N170" s="52"/>
      <c r="R170" s="4">
        <v>771</v>
      </c>
    </row>
    <row r="171" spans="2:18" ht="24.6" customHeight="1">
      <c r="B171" s="210"/>
      <c r="C171" s="783" t="s">
        <v>96</v>
      </c>
      <c r="D171" s="784"/>
      <c r="E171" s="173" t="s">
        <v>90</v>
      </c>
      <c r="F171" s="87">
        <f>286+31+32</f>
        <v>349</v>
      </c>
      <c r="G171" s="175"/>
      <c r="H171" s="176"/>
      <c r="I171" s="175"/>
      <c r="J171" s="176"/>
      <c r="K171" s="189"/>
      <c r="L171" s="235"/>
      <c r="N171" s="52">
        <f>'[3]ทางเท้า GS'!$BA$12</f>
        <v>31.56</v>
      </c>
      <c r="R171" s="4">
        <v>349</v>
      </c>
    </row>
    <row r="172" spans="2:18" ht="24.6" customHeight="1">
      <c r="B172" s="210"/>
      <c r="C172" s="785" t="s">
        <v>97</v>
      </c>
      <c r="D172" s="786"/>
      <c r="E172" s="203"/>
      <c r="F172" s="214"/>
      <c r="G172" s="175"/>
      <c r="H172" s="215"/>
      <c r="I172" s="225"/>
      <c r="J172" s="215"/>
      <c r="K172" s="237"/>
      <c r="L172" s="235"/>
      <c r="N172" s="52"/>
    </row>
    <row r="173" spans="2:18" ht="24.6" customHeight="1">
      <c r="B173" s="210"/>
      <c r="C173" s="195"/>
      <c r="D173" s="196" t="s">
        <v>98</v>
      </c>
      <c r="E173" s="192" t="s">
        <v>99</v>
      </c>
      <c r="F173" s="87">
        <f>3956-408+168</f>
        <v>3716</v>
      </c>
      <c r="G173" s="175"/>
      <c r="H173" s="176"/>
      <c r="I173" s="175"/>
      <c r="J173" s="176"/>
      <c r="K173" s="189"/>
      <c r="L173" s="235"/>
      <c r="N173" s="52">
        <f>'[3]ทางเท้า GS'!$AM$14</f>
        <v>167.85974999999999</v>
      </c>
      <c r="R173" s="4">
        <v>3716</v>
      </c>
    </row>
    <row r="174" spans="2:18" ht="24.6" customHeight="1">
      <c r="B174" s="210"/>
      <c r="C174" s="195"/>
      <c r="D174" s="196" t="s">
        <v>100</v>
      </c>
      <c r="E174" s="192" t="s">
        <v>99</v>
      </c>
      <c r="F174" s="87">
        <f>4128+3476</f>
        <v>7604</v>
      </c>
      <c r="G174" s="175"/>
      <c r="H174" s="176"/>
      <c r="I174" s="175"/>
      <c r="J174" s="176"/>
      <c r="K174" s="189"/>
      <c r="L174" s="235"/>
      <c r="N174" s="52"/>
      <c r="R174" s="4">
        <v>7604</v>
      </c>
    </row>
    <row r="175" spans="2:18" ht="24.6" customHeight="1">
      <c r="B175" s="210"/>
      <c r="C175" s="622"/>
      <c r="D175" s="623" t="s">
        <v>101</v>
      </c>
      <c r="E175" s="192" t="s">
        <v>99</v>
      </c>
      <c r="F175" s="198">
        <f>5966-520</f>
        <v>5446</v>
      </c>
      <c r="G175" s="170"/>
      <c r="H175" s="171"/>
      <c r="I175" s="170"/>
      <c r="J175" s="171"/>
      <c r="K175" s="187"/>
      <c r="L175" s="235"/>
      <c r="N175" s="52"/>
      <c r="R175" s="4">
        <v>5446</v>
      </c>
    </row>
    <row r="176" spans="2:18" ht="24.6" customHeight="1">
      <c r="B176" s="210"/>
      <c r="C176" s="624"/>
      <c r="D176" s="625" t="s">
        <v>102</v>
      </c>
      <c r="E176" s="203" t="s">
        <v>99</v>
      </c>
      <c r="F176" s="87">
        <f>16988-2099</f>
        <v>14889</v>
      </c>
      <c r="G176" s="175"/>
      <c r="H176" s="176"/>
      <c r="I176" s="175"/>
      <c r="J176" s="176"/>
      <c r="K176" s="637"/>
      <c r="L176" s="235"/>
      <c r="N176" s="52"/>
      <c r="R176" s="4">
        <v>14889</v>
      </c>
    </row>
    <row r="177" spans="2:18" ht="24.6" customHeight="1">
      <c r="B177" s="210"/>
      <c r="C177" s="195"/>
      <c r="D177" s="196" t="s">
        <v>103</v>
      </c>
      <c r="E177" s="192" t="s">
        <v>99</v>
      </c>
      <c r="F177" s="87">
        <f>3365+14293</f>
        <v>17658</v>
      </c>
      <c r="G177" s="175"/>
      <c r="H177" s="176"/>
      <c r="I177" s="175"/>
      <c r="J177" s="176"/>
      <c r="K177" s="189"/>
      <c r="L177" s="235"/>
      <c r="N177" s="52"/>
      <c r="R177" s="4">
        <v>17658</v>
      </c>
    </row>
    <row r="178" spans="2:18" ht="24.6" customHeight="1">
      <c r="B178" s="210"/>
      <c r="C178" s="195"/>
      <c r="D178" s="196" t="s">
        <v>104</v>
      </c>
      <c r="E178" s="192" t="s">
        <v>99</v>
      </c>
      <c r="F178" s="87">
        <v>1703</v>
      </c>
      <c r="G178" s="175"/>
      <c r="H178" s="176"/>
      <c r="I178" s="175"/>
      <c r="J178" s="176"/>
      <c r="K178" s="189"/>
      <c r="L178" s="235"/>
      <c r="N178" s="52"/>
      <c r="R178" s="4">
        <v>1703</v>
      </c>
    </row>
    <row r="179" spans="2:18" ht="24.6" customHeight="1">
      <c r="B179" s="210"/>
      <c r="C179" s="195" t="s">
        <v>105</v>
      </c>
      <c r="D179" s="196"/>
      <c r="E179" s="192" t="s">
        <v>99</v>
      </c>
      <c r="F179" s="87">
        <f>SUM(F173:F178)/50</f>
        <v>1020.32</v>
      </c>
      <c r="G179" s="175"/>
      <c r="H179" s="176"/>
      <c r="I179" s="175"/>
      <c r="J179" s="176"/>
      <c r="K179" s="189"/>
      <c r="L179" s="235"/>
      <c r="N179" s="52"/>
      <c r="R179" s="4">
        <v>1020.32</v>
      </c>
    </row>
    <row r="180" spans="2:18" ht="24.6" customHeight="1">
      <c r="B180" s="210"/>
      <c r="C180" s="195" t="s">
        <v>106</v>
      </c>
      <c r="D180" s="623"/>
      <c r="E180" s="197" t="s">
        <v>99</v>
      </c>
      <c r="F180" s="198">
        <f>(F169/50)*18</f>
        <v>558.36</v>
      </c>
      <c r="G180" s="175"/>
      <c r="H180" s="222"/>
      <c r="I180" s="221"/>
      <c r="J180" s="171"/>
      <c r="K180" s="638"/>
      <c r="L180" s="235"/>
      <c r="N180" s="52"/>
      <c r="R180" s="4">
        <v>558.36</v>
      </c>
    </row>
    <row r="181" spans="2:18" ht="24.6" customHeight="1">
      <c r="B181" s="639"/>
      <c r="C181" s="190" t="s">
        <v>118</v>
      </c>
      <c r="D181" s="640"/>
      <c r="E181" s="641" t="s">
        <v>42</v>
      </c>
      <c r="F181" s="642">
        <v>1067</v>
      </c>
      <c r="G181" s="226"/>
      <c r="H181" s="215"/>
      <c r="I181" s="225"/>
      <c r="J181" s="643"/>
      <c r="K181" s="237"/>
      <c r="L181" s="644"/>
      <c r="N181" s="52"/>
      <c r="R181" s="4">
        <v>1067</v>
      </c>
    </row>
    <row r="182" spans="2:18" ht="24.6" customHeight="1">
      <c r="B182" s="210"/>
      <c r="C182" s="190" t="s">
        <v>119</v>
      </c>
      <c r="D182" s="191"/>
      <c r="E182" s="192" t="s">
        <v>42</v>
      </c>
      <c r="F182" s="87">
        <f>1174</f>
        <v>1174</v>
      </c>
      <c r="G182" s="226"/>
      <c r="H182" s="176"/>
      <c r="I182" s="175"/>
      <c r="J182" s="176"/>
      <c r="K182" s="189"/>
      <c r="L182" s="235"/>
      <c r="N182" s="52">
        <f>'[3]ทางเท้า GS'!$AY$12</f>
        <v>263</v>
      </c>
      <c r="R182" s="4">
        <v>1174</v>
      </c>
    </row>
    <row r="183" spans="2:18" ht="24.6" customHeight="1">
      <c r="B183" s="210"/>
      <c r="C183" s="787" t="s">
        <v>91</v>
      </c>
      <c r="D183" s="788"/>
      <c r="E183" s="173" t="s">
        <v>90</v>
      </c>
      <c r="F183" s="87">
        <v>27</v>
      </c>
      <c r="G183" s="175"/>
      <c r="H183" s="176"/>
      <c r="I183" s="175"/>
      <c r="J183" s="176"/>
      <c r="K183" s="189"/>
      <c r="L183" s="235"/>
      <c r="N183" s="52">
        <f>'[3]ทางเท้า GS'!$AX$12</f>
        <v>26.3</v>
      </c>
      <c r="R183" s="4">
        <v>27</v>
      </c>
    </row>
    <row r="184" spans="2:18" ht="24.6" customHeight="1">
      <c r="B184" s="210"/>
      <c r="C184" s="227"/>
      <c r="D184" s="228"/>
      <c r="E184" s="168"/>
      <c r="F184" s="198"/>
      <c r="G184" s="170"/>
      <c r="H184" s="171"/>
      <c r="I184" s="170"/>
      <c r="J184" s="171"/>
      <c r="K184" s="187"/>
      <c r="L184" s="235"/>
      <c r="N184" s="52"/>
    </row>
    <row r="185" spans="2:18" ht="24.6" customHeight="1">
      <c r="B185" s="210"/>
      <c r="C185" s="227"/>
      <c r="D185" s="228"/>
      <c r="E185" s="168"/>
      <c r="F185" s="198"/>
      <c r="G185" s="170"/>
      <c r="H185" s="171"/>
      <c r="I185" s="170"/>
      <c r="J185" s="171"/>
      <c r="K185" s="187"/>
      <c r="L185" s="235"/>
      <c r="N185" s="52"/>
    </row>
    <row r="186" spans="2:18" ht="24.6" customHeight="1">
      <c r="B186" s="210"/>
      <c r="C186" s="207"/>
      <c r="D186" s="208"/>
      <c r="E186" s="197"/>
      <c r="F186" s="198"/>
      <c r="G186" s="229"/>
      <c r="H186" s="171"/>
      <c r="I186" s="170"/>
      <c r="J186" s="171"/>
      <c r="K186" s="187"/>
      <c r="L186" s="235"/>
    </row>
    <row r="187" spans="2:18" ht="24.6" customHeight="1">
      <c r="B187" s="210"/>
      <c r="C187" s="207"/>
      <c r="D187" s="208"/>
      <c r="E187" s="197"/>
      <c r="F187" s="209"/>
      <c r="G187" s="209"/>
      <c r="H187" s="171"/>
      <c r="I187" s="240"/>
      <c r="J187" s="171"/>
      <c r="K187" s="187"/>
      <c r="L187" s="235"/>
    </row>
    <row r="188" spans="2:18" ht="24.6" customHeight="1">
      <c r="B188" s="200"/>
      <c r="C188" s="753" t="s">
        <v>78</v>
      </c>
      <c r="D188" s="753"/>
      <c r="E188" s="201"/>
      <c r="F188" s="123"/>
      <c r="G188" s="123"/>
      <c r="H188" s="202"/>
      <c r="I188" s="202"/>
      <c r="J188" s="202"/>
      <c r="K188" s="202"/>
      <c r="L188" s="233"/>
    </row>
    <row r="189" spans="2:18" ht="24.6" customHeight="1">
      <c r="B189" s="210"/>
      <c r="C189" s="789" t="s">
        <v>86</v>
      </c>
      <c r="D189" s="790"/>
      <c r="E189" s="241"/>
      <c r="F189" s="214"/>
      <c r="G189" s="225"/>
      <c r="H189" s="215"/>
      <c r="I189" s="225"/>
      <c r="J189" s="215"/>
      <c r="K189" s="237"/>
      <c r="L189" s="203"/>
    </row>
    <row r="190" spans="2:18" ht="24.6" customHeight="1">
      <c r="B190" s="210"/>
      <c r="C190" s="781" t="s">
        <v>93</v>
      </c>
      <c r="D190" s="782"/>
      <c r="E190" s="192" t="s">
        <v>42</v>
      </c>
      <c r="F190" s="87">
        <v>1364</v>
      </c>
      <c r="G190" s="175"/>
      <c r="H190" s="176"/>
      <c r="I190" s="175"/>
      <c r="J190" s="176"/>
      <c r="K190" s="189"/>
      <c r="L190" s="192"/>
      <c r="R190" s="4">
        <v>1364</v>
      </c>
    </row>
    <row r="191" spans="2:18" ht="24.6" customHeight="1">
      <c r="B191" s="210"/>
      <c r="C191" s="781" t="s">
        <v>94</v>
      </c>
      <c r="D191" s="782"/>
      <c r="E191" s="192" t="s">
        <v>95</v>
      </c>
      <c r="F191" s="87">
        <v>818</v>
      </c>
      <c r="G191" s="175"/>
      <c r="H191" s="176"/>
      <c r="I191" s="175"/>
      <c r="J191" s="176"/>
      <c r="K191" s="189"/>
      <c r="L191" s="192"/>
      <c r="R191" s="4">
        <v>818</v>
      </c>
    </row>
    <row r="192" spans="2:18" ht="24.6" customHeight="1">
      <c r="B192" s="210"/>
      <c r="C192" s="779" t="s">
        <v>120</v>
      </c>
      <c r="D192" s="780"/>
      <c r="E192" s="173" t="s">
        <v>90</v>
      </c>
      <c r="F192" s="87">
        <v>630</v>
      </c>
      <c r="G192" s="175"/>
      <c r="H192" s="176"/>
      <c r="I192" s="175"/>
      <c r="J192" s="176"/>
      <c r="K192" s="189"/>
      <c r="L192" s="192"/>
      <c r="R192" s="4">
        <v>630</v>
      </c>
    </row>
    <row r="193" spans="2:18" ht="24.6" customHeight="1">
      <c r="B193" s="210"/>
      <c r="C193" s="779" t="s">
        <v>97</v>
      </c>
      <c r="D193" s="780"/>
      <c r="E193" s="192"/>
      <c r="F193" s="87"/>
      <c r="G193" s="175"/>
      <c r="H193" s="176"/>
      <c r="I193" s="175"/>
      <c r="J193" s="176"/>
      <c r="K193" s="189"/>
      <c r="L193" s="192"/>
    </row>
    <row r="194" spans="2:18" ht="24.6" customHeight="1">
      <c r="B194" s="210"/>
      <c r="C194" s="195"/>
      <c r="D194" s="196" t="s">
        <v>100</v>
      </c>
      <c r="E194" s="192" t="s">
        <v>99</v>
      </c>
      <c r="F194" s="87">
        <v>297</v>
      </c>
      <c r="G194" s="175"/>
      <c r="H194" s="176"/>
      <c r="I194" s="175"/>
      <c r="J194" s="176"/>
      <c r="K194" s="189"/>
      <c r="L194" s="192"/>
      <c r="R194" s="4">
        <v>297</v>
      </c>
    </row>
    <row r="195" spans="2:18" ht="24.6" customHeight="1">
      <c r="B195" s="210"/>
      <c r="C195" s="195"/>
      <c r="D195" s="196" t="s">
        <v>101</v>
      </c>
      <c r="E195" s="192" t="s">
        <v>99</v>
      </c>
      <c r="F195" s="87">
        <v>22297</v>
      </c>
      <c r="G195" s="175"/>
      <c r="H195" s="176"/>
      <c r="I195" s="175"/>
      <c r="J195" s="176"/>
      <c r="K195" s="189"/>
      <c r="L195" s="192"/>
      <c r="R195" s="4">
        <v>22297</v>
      </c>
    </row>
    <row r="196" spans="2:18" ht="24.6" customHeight="1">
      <c r="B196" s="210"/>
      <c r="C196" s="195"/>
      <c r="D196" s="196" t="s">
        <v>102</v>
      </c>
      <c r="E196" s="192" t="s">
        <v>99</v>
      </c>
      <c r="F196" s="87">
        <v>13295</v>
      </c>
      <c r="G196" s="175"/>
      <c r="H196" s="176"/>
      <c r="I196" s="175"/>
      <c r="J196" s="176"/>
      <c r="K196" s="189"/>
      <c r="L196" s="192"/>
      <c r="R196" s="4">
        <v>13295</v>
      </c>
    </row>
    <row r="197" spans="2:18" ht="24.6" customHeight="1">
      <c r="B197" s="210"/>
      <c r="C197" s="195"/>
      <c r="D197" s="196" t="s">
        <v>103</v>
      </c>
      <c r="E197" s="192" t="s">
        <v>99</v>
      </c>
      <c r="F197" s="87">
        <v>13441</v>
      </c>
      <c r="G197" s="175"/>
      <c r="H197" s="176"/>
      <c r="I197" s="175"/>
      <c r="J197" s="176"/>
      <c r="K197" s="189"/>
      <c r="L197" s="192"/>
      <c r="R197" s="4">
        <v>13441</v>
      </c>
    </row>
    <row r="198" spans="2:18" ht="24.6" customHeight="1">
      <c r="B198" s="210"/>
      <c r="C198" s="195" t="s">
        <v>105</v>
      </c>
      <c r="D198" s="196"/>
      <c r="E198" s="192" t="s">
        <v>99</v>
      </c>
      <c r="F198" s="87">
        <v>986</v>
      </c>
      <c r="G198" s="175"/>
      <c r="H198" s="176"/>
      <c r="I198" s="175"/>
      <c r="J198" s="176"/>
      <c r="K198" s="189"/>
      <c r="L198" s="192"/>
      <c r="R198" s="4">
        <v>986</v>
      </c>
    </row>
    <row r="199" spans="2:18" ht="24.6" customHeight="1">
      <c r="B199" s="210"/>
      <c r="C199" s="195" t="s">
        <v>106</v>
      </c>
      <c r="D199" s="196"/>
      <c r="E199" s="192" t="s">
        <v>99</v>
      </c>
      <c r="F199" s="87">
        <v>681.75</v>
      </c>
      <c r="G199" s="175"/>
      <c r="H199" s="176"/>
      <c r="I199" s="175"/>
      <c r="J199" s="176"/>
      <c r="K199" s="189"/>
      <c r="L199" s="192"/>
      <c r="R199" s="4">
        <v>681.75</v>
      </c>
    </row>
    <row r="200" spans="2:18" ht="24.6" customHeight="1">
      <c r="B200" s="210"/>
      <c r="C200" s="190" t="s">
        <v>121</v>
      </c>
      <c r="D200" s="191"/>
      <c r="E200" s="192" t="s">
        <v>42</v>
      </c>
      <c r="F200" s="87">
        <v>2727</v>
      </c>
      <c r="G200" s="226"/>
      <c r="H200" s="176"/>
      <c r="I200" s="175"/>
      <c r="J200" s="176"/>
      <c r="K200" s="189"/>
      <c r="L200" s="192"/>
      <c r="R200" s="4">
        <v>2727</v>
      </c>
    </row>
    <row r="201" spans="2:18" ht="24.6" customHeight="1">
      <c r="B201" s="210"/>
      <c r="C201" s="207"/>
      <c r="D201" s="208"/>
      <c r="E201" s="197"/>
      <c r="F201" s="198"/>
      <c r="G201" s="229"/>
      <c r="H201" s="171"/>
      <c r="I201" s="170"/>
      <c r="J201" s="171"/>
      <c r="K201" s="187"/>
      <c r="L201" s="197"/>
    </row>
    <row r="202" spans="2:18" ht="24.6" customHeight="1">
      <c r="B202" s="210"/>
      <c r="C202" s="207"/>
      <c r="D202" s="208"/>
      <c r="E202" s="197"/>
      <c r="F202" s="198"/>
      <c r="G202" s="229"/>
      <c r="H202" s="171"/>
      <c r="I202" s="170"/>
      <c r="J202" s="171"/>
      <c r="K202" s="187"/>
      <c r="L202" s="197"/>
    </row>
    <row r="203" spans="2:18" ht="24.6" customHeight="1">
      <c r="B203" s="210"/>
      <c r="C203" s="207"/>
      <c r="D203" s="208"/>
      <c r="E203" s="197"/>
      <c r="F203" s="198"/>
      <c r="G203" s="229"/>
      <c r="H203" s="171"/>
      <c r="I203" s="170"/>
      <c r="J203" s="171"/>
      <c r="K203" s="187"/>
      <c r="L203" s="197"/>
    </row>
    <row r="204" spans="2:18" ht="24.6" customHeight="1">
      <c r="B204" s="210"/>
      <c r="C204" s="207"/>
      <c r="D204" s="208"/>
      <c r="E204" s="197"/>
      <c r="F204" s="198"/>
      <c r="G204" s="229"/>
      <c r="H204" s="171"/>
      <c r="I204" s="170"/>
      <c r="J204" s="171"/>
      <c r="K204" s="187"/>
      <c r="L204" s="197"/>
    </row>
    <row r="205" spans="2:18" ht="24.6" customHeight="1">
      <c r="B205" s="210"/>
      <c r="C205" s="207"/>
      <c r="D205" s="208"/>
      <c r="E205" s="197"/>
      <c r="F205" s="198"/>
      <c r="G205" s="229"/>
      <c r="H205" s="171"/>
      <c r="I205" s="170"/>
      <c r="J205" s="171"/>
      <c r="K205" s="187"/>
      <c r="L205" s="197"/>
    </row>
    <row r="206" spans="2:18" ht="24.6" customHeight="1">
      <c r="B206" s="210"/>
      <c r="C206" s="207"/>
      <c r="D206" s="208"/>
      <c r="E206" s="197"/>
      <c r="F206" s="198"/>
      <c r="G206" s="229"/>
      <c r="H206" s="171"/>
      <c r="I206" s="170"/>
      <c r="J206" s="171"/>
      <c r="K206" s="187"/>
      <c r="L206" s="197"/>
    </row>
    <row r="207" spans="2:18" ht="24.6" customHeight="1">
      <c r="B207" s="210"/>
      <c r="C207" s="207"/>
      <c r="D207" s="208"/>
      <c r="E207" s="168"/>
      <c r="F207" s="198"/>
      <c r="G207" s="170"/>
      <c r="H207" s="171"/>
      <c r="I207" s="170"/>
      <c r="J207" s="171"/>
      <c r="K207" s="187"/>
      <c r="L207" s="197"/>
    </row>
    <row r="208" spans="2:18" ht="24.6" customHeight="1">
      <c r="B208" s="200"/>
      <c r="C208" s="753" t="s">
        <v>78</v>
      </c>
      <c r="D208" s="753"/>
      <c r="E208" s="201"/>
      <c r="F208" s="123"/>
      <c r="G208" s="123"/>
      <c r="H208" s="202"/>
      <c r="I208" s="202"/>
      <c r="J208" s="202"/>
      <c r="K208" s="202"/>
      <c r="L208" s="253"/>
    </row>
    <row r="209" spans="2:18" ht="24.6" customHeight="1">
      <c r="B209" s="210"/>
      <c r="C209" s="754" t="s">
        <v>87</v>
      </c>
      <c r="D209" s="755"/>
      <c r="E209" s="241"/>
      <c r="F209" s="204"/>
      <c r="G209" s="242"/>
      <c r="H209" s="243"/>
      <c r="I209" s="243"/>
      <c r="J209" s="243"/>
      <c r="K209" s="254"/>
      <c r="L209" s="250"/>
    </row>
    <row r="210" spans="2:18" ht="24.6" customHeight="1">
      <c r="B210" s="210"/>
      <c r="C210" s="193"/>
      <c r="D210" s="194" t="s">
        <v>122</v>
      </c>
      <c r="E210" s="173" t="s">
        <v>99</v>
      </c>
      <c r="F210" s="84">
        <v>55</v>
      </c>
      <c r="G210" s="87"/>
      <c r="H210" s="176"/>
      <c r="I210" s="255"/>
      <c r="J210" s="176"/>
      <c r="K210" s="189"/>
      <c r="L210" s="192"/>
      <c r="R210" s="4">
        <v>55</v>
      </c>
    </row>
    <row r="211" spans="2:18" ht="24.6" customHeight="1">
      <c r="B211" s="210"/>
      <c r="C211" s="195"/>
      <c r="D211" s="194" t="s">
        <v>123</v>
      </c>
      <c r="E211" s="173" t="s">
        <v>99</v>
      </c>
      <c r="F211" s="84">
        <v>948</v>
      </c>
      <c r="G211" s="87"/>
      <c r="H211" s="176"/>
      <c r="I211" s="255"/>
      <c r="J211" s="176"/>
      <c r="K211" s="189"/>
      <c r="L211" s="192"/>
      <c r="R211" s="4">
        <v>948</v>
      </c>
    </row>
    <row r="212" spans="2:18" ht="24.6" customHeight="1">
      <c r="B212" s="210"/>
      <c r="C212" s="195"/>
      <c r="D212" s="196" t="s">
        <v>124</v>
      </c>
      <c r="E212" s="173" t="s">
        <v>99</v>
      </c>
      <c r="F212" s="84">
        <v>7997</v>
      </c>
      <c r="G212" s="175"/>
      <c r="H212" s="176"/>
      <c r="I212" s="255"/>
      <c r="J212" s="176"/>
      <c r="K212" s="189"/>
      <c r="L212" s="192"/>
      <c r="R212" s="4">
        <v>7997</v>
      </c>
    </row>
    <row r="213" spans="2:18" ht="24.6" customHeight="1">
      <c r="B213" s="210"/>
      <c r="C213" s="195"/>
      <c r="D213" s="196" t="s">
        <v>125</v>
      </c>
      <c r="E213" s="173" t="s">
        <v>99</v>
      </c>
      <c r="F213" s="84">
        <v>67</v>
      </c>
      <c r="G213" s="175"/>
      <c r="H213" s="176"/>
      <c r="I213" s="255"/>
      <c r="J213" s="176"/>
      <c r="K213" s="189"/>
      <c r="L213" s="192"/>
      <c r="R213" s="4">
        <v>67</v>
      </c>
    </row>
    <row r="214" spans="2:18" ht="24.6" customHeight="1">
      <c r="B214" s="210"/>
      <c r="C214" s="195"/>
      <c r="D214" s="196" t="s">
        <v>126</v>
      </c>
      <c r="E214" s="173" t="s">
        <v>99</v>
      </c>
      <c r="F214" s="84">
        <v>2594</v>
      </c>
      <c r="G214" s="175"/>
      <c r="H214" s="176"/>
      <c r="I214" s="255"/>
      <c r="J214" s="176"/>
      <c r="K214" s="189"/>
      <c r="L214" s="192"/>
      <c r="R214" s="4">
        <v>2594</v>
      </c>
    </row>
    <row r="215" spans="2:18" ht="24.6" customHeight="1">
      <c r="B215" s="210"/>
      <c r="C215" s="195"/>
      <c r="D215" s="196" t="s">
        <v>127</v>
      </c>
      <c r="E215" s="173" t="s">
        <v>99</v>
      </c>
      <c r="F215" s="84">
        <v>38</v>
      </c>
      <c r="G215" s="175"/>
      <c r="H215" s="176"/>
      <c r="I215" s="255"/>
      <c r="J215" s="176"/>
      <c r="K215" s="189"/>
      <c r="L215" s="192"/>
      <c r="R215" s="4">
        <v>38</v>
      </c>
    </row>
    <row r="216" spans="2:18" ht="24.6" customHeight="1">
      <c r="B216" s="210"/>
      <c r="C216" s="195"/>
      <c r="D216" s="196" t="s">
        <v>128</v>
      </c>
      <c r="E216" s="173" t="s">
        <v>99</v>
      </c>
      <c r="F216" s="84">
        <v>4486</v>
      </c>
      <c r="G216" s="175"/>
      <c r="H216" s="176"/>
      <c r="I216" s="255"/>
      <c r="J216" s="176"/>
      <c r="K216" s="189"/>
      <c r="L216" s="192"/>
      <c r="R216" s="4">
        <v>4486</v>
      </c>
    </row>
    <row r="217" spans="2:18" ht="24.6" customHeight="1">
      <c r="B217" s="210"/>
      <c r="C217" s="195"/>
      <c r="D217" s="196" t="s">
        <v>129</v>
      </c>
      <c r="E217" s="173" t="s">
        <v>99</v>
      </c>
      <c r="F217" s="84">
        <v>15301</v>
      </c>
      <c r="G217" s="175"/>
      <c r="H217" s="176"/>
      <c r="I217" s="255"/>
      <c r="J217" s="176"/>
      <c r="K217" s="189"/>
      <c r="L217" s="192"/>
      <c r="R217" s="4">
        <v>15301</v>
      </c>
    </row>
    <row r="218" spans="2:18" ht="24.6" customHeight="1">
      <c r="B218" s="210"/>
      <c r="C218" s="195"/>
      <c r="D218" s="196" t="s">
        <v>130</v>
      </c>
      <c r="E218" s="173" t="s">
        <v>99</v>
      </c>
      <c r="F218" s="84">
        <v>987</v>
      </c>
      <c r="G218" s="87"/>
      <c r="H218" s="176"/>
      <c r="I218" s="255"/>
      <c r="J218" s="176"/>
      <c r="K218" s="189"/>
      <c r="L218" s="192"/>
      <c r="R218" s="4">
        <v>987</v>
      </c>
    </row>
    <row r="219" spans="2:18" ht="24.6" customHeight="1">
      <c r="B219" s="210"/>
      <c r="C219" s="195"/>
      <c r="D219" s="196" t="s">
        <v>131</v>
      </c>
      <c r="E219" s="173" t="s">
        <v>132</v>
      </c>
      <c r="F219" s="84">
        <v>1040</v>
      </c>
      <c r="G219" s="87"/>
      <c r="H219" s="176"/>
      <c r="I219" s="255"/>
      <c r="J219" s="176"/>
      <c r="K219" s="189"/>
      <c r="L219" s="192"/>
      <c r="R219" s="4">
        <v>1040</v>
      </c>
    </row>
    <row r="220" spans="2:18" ht="24.6" customHeight="1">
      <c r="B220" s="210"/>
      <c r="C220" s="195"/>
      <c r="D220" s="196" t="s">
        <v>133</v>
      </c>
      <c r="E220" s="173" t="s">
        <v>134</v>
      </c>
      <c r="F220" s="84">
        <v>524</v>
      </c>
      <c r="G220" s="87"/>
      <c r="H220" s="176"/>
      <c r="I220" s="255"/>
      <c r="J220" s="176"/>
      <c r="K220" s="189"/>
      <c r="L220" s="192"/>
      <c r="R220" s="4">
        <v>524</v>
      </c>
    </row>
    <row r="221" spans="2:18" ht="24.6" customHeight="1">
      <c r="B221" s="210"/>
      <c r="C221" s="195"/>
      <c r="D221" s="196" t="s">
        <v>135</v>
      </c>
      <c r="E221" s="173" t="s">
        <v>42</v>
      </c>
      <c r="F221" s="84">
        <v>1927</v>
      </c>
      <c r="G221" s="87"/>
      <c r="H221" s="176"/>
      <c r="I221" s="255"/>
      <c r="J221" s="176"/>
      <c r="K221" s="189"/>
      <c r="L221" s="192"/>
      <c r="R221" s="4">
        <v>1927</v>
      </c>
    </row>
    <row r="222" spans="2:18" ht="24.6" customHeight="1">
      <c r="B222" s="210"/>
      <c r="C222" s="195"/>
      <c r="D222" s="196"/>
      <c r="E222" s="173"/>
      <c r="F222" s="84"/>
      <c r="G222" s="87"/>
      <c r="H222" s="176"/>
      <c r="I222" s="255"/>
      <c r="J222" s="176"/>
      <c r="K222" s="189"/>
      <c r="L222" s="192"/>
    </row>
    <row r="223" spans="2:18" ht="24.6" customHeight="1">
      <c r="B223" s="210"/>
      <c r="C223" s="195"/>
      <c r="D223" s="196"/>
      <c r="E223" s="173"/>
      <c r="F223" s="84"/>
      <c r="G223" s="87"/>
      <c r="H223" s="176"/>
      <c r="I223" s="255"/>
      <c r="J223" s="176"/>
      <c r="K223" s="189"/>
      <c r="L223" s="192"/>
    </row>
    <row r="224" spans="2:18" ht="24.6" customHeight="1">
      <c r="B224" s="210"/>
      <c r="C224" s="195"/>
      <c r="D224" s="196"/>
      <c r="E224" s="173"/>
      <c r="F224" s="84"/>
      <c r="G224" s="87"/>
      <c r="H224" s="176"/>
      <c r="I224" s="255"/>
      <c r="J224" s="176"/>
      <c r="K224" s="189"/>
      <c r="L224" s="192"/>
    </row>
    <row r="225" spans="2:15" ht="24.6" customHeight="1">
      <c r="B225" s="210"/>
      <c r="C225" s="195"/>
      <c r="D225" s="196"/>
      <c r="E225" s="173"/>
      <c r="F225" s="84"/>
      <c r="G225" s="87"/>
      <c r="H225" s="176"/>
      <c r="I225" s="255"/>
      <c r="J225" s="176"/>
      <c r="K225" s="189"/>
      <c r="L225" s="192"/>
    </row>
    <row r="226" spans="2:15" ht="24.6" customHeight="1">
      <c r="B226" s="210"/>
      <c r="C226" s="195"/>
      <c r="D226" s="196"/>
      <c r="E226" s="173"/>
      <c r="F226" s="84"/>
      <c r="G226" s="87"/>
      <c r="H226" s="176"/>
      <c r="I226" s="255"/>
      <c r="J226" s="176"/>
      <c r="K226" s="189"/>
      <c r="L226" s="192"/>
    </row>
    <row r="227" spans="2:15" ht="24.6" customHeight="1">
      <c r="B227" s="210"/>
      <c r="C227" s="195"/>
      <c r="D227" s="196"/>
      <c r="E227" s="173"/>
      <c r="F227" s="84"/>
      <c r="G227" s="87"/>
      <c r="H227" s="176"/>
      <c r="I227" s="255"/>
      <c r="J227" s="176"/>
      <c r="K227" s="189"/>
      <c r="L227" s="192"/>
    </row>
    <row r="228" spans="2:15" ht="24.6" customHeight="1">
      <c r="B228" s="210"/>
      <c r="C228" s="195"/>
      <c r="D228" s="196"/>
      <c r="E228" s="173"/>
      <c r="F228" s="84"/>
      <c r="G228" s="87"/>
      <c r="H228" s="176"/>
      <c r="I228" s="255"/>
      <c r="J228" s="176"/>
      <c r="K228" s="189"/>
      <c r="L228" s="192"/>
    </row>
    <row r="229" spans="2:15" ht="24.6" customHeight="1">
      <c r="B229" s="210"/>
      <c r="C229" s="212"/>
      <c r="D229" s="213"/>
      <c r="E229" s="244"/>
      <c r="F229" s="245"/>
      <c r="G229" s="246"/>
      <c r="H229" s="247"/>
      <c r="I229" s="256"/>
      <c r="J229" s="247"/>
      <c r="K229" s="257"/>
      <c r="L229" s="258"/>
    </row>
    <row r="230" spans="2:15" ht="24.6" customHeight="1">
      <c r="B230" s="200"/>
      <c r="C230" s="753" t="s">
        <v>78</v>
      </c>
      <c r="D230" s="753"/>
      <c r="E230" s="201"/>
      <c r="F230" s="123"/>
      <c r="G230" s="123"/>
      <c r="H230" s="202"/>
      <c r="I230" s="202"/>
      <c r="J230" s="202"/>
      <c r="K230" s="202"/>
      <c r="L230" s="259"/>
    </row>
    <row r="231" spans="2:15" ht="24.6" customHeight="1">
      <c r="B231" s="147">
        <v>2</v>
      </c>
      <c r="C231" s="248" t="s">
        <v>136</v>
      </c>
      <c r="D231" s="249"/>
      <c r="E231" s="148"/>
      <c r="F231" s="250"/>
      <c r="G231" s="214"/>
      <c r="H231" s="250"/>
      <c r="I231" s="250"/>
      <c r="J231" s="250"/>
      <c r="K231" s="242"/>
      <c r="L231" s="260"/>
    </row>
    <row r="232" spans="2:15" ht="24.6" customHeight="1">
      <c r="B232" s="151"/>
      <c r="C232" s="771" t="s">
        <v>137</v>
      </c>
      <c r="D232" s="772"/>
      <c r="E232" s="151" t="s">
        <v>78</v>
      </c>
      <c r="F232" s="226"/>
      <c r="G232" s="87"/>
      <c r="H232" s="152"/>
      <c r="I232" s="152"/>
      <c r="J232" s="152"/>
      <c r="K232" s="87"/>
      <c r="L232" s="184"/>
      <c r="N232" s="182"/>
    </row>
    <row r="233" spans="2:15" ht="24.6" customHeight="1">
      <c r="B233" s="151"/>
      <c r="C233" s="773" t="s">
        <v>138</v>
      </c>
      <c r="D233" s="774"/>
      <c r="E233" s="151" t="s">
        <v>78</v>
      </c>
      <c r="F233" s="226"/>
      <c r="G233" s="87"/>
      <c r="H233" s="152"/>
      <c r="I233" s="152"/>
      <c r="J233" s="152"/>
      <c r="K233" s="87"/>
      <c r="L233" s="184"/>
      <c r="N233" s="182"/>
    </row>
    <row r="234" spans="2:15" ht="24.6" customHeight="1">
      <c r="B234" s="151"/>
      <c r="C234" s="773" t="s">
        <v>139</v>
      </c>
      <c r="D234" s="774"/>
      <c r="E234" s="151" t="s">
        <v>78</v>
      </c>
      <c r="F234" s="226"/>
      <c r="G234" s="87"/>
      <c r="H234" s="152"/>
      <c r="I234" s="152"/>
      <c r="J234" s="152"/>
      <c r="K234" s="87"/>
      <c r="L234" s="184"/>
      <c r="N234" s="182"/>
    </row>
    <row r="235" spans="2:15" ht="24.6" customHeight="1">
      <c r="B235" s="151"/>
      <c r="C235" s="773" t="s">
        <v>140</v>
      </c>
      <c r="D235" s="774"/>
      <c r="E235" s="151" t="s">
        <v>78</v>
      </c>
      <c r="F235" s="226"/>
      <c r="G235" s="87"/>
      <c r="H235" s="152"/>
      <c r="I235" s="152"/>
      <c r="J235" s="152"/>
      <c r="K235" s="87"/>
      <c r="L235" s="184"/>
      <c r="N235" s="117"/>
      <c r="O235" s="52"/>
    </row>
    <row r="236" spans="2:15" ht="24.6" customHeight="1">
      <c r="B236" s="151"/>
      <c r="C236" s="773" t="s">
        <v>141</v>
      </c>
      <c r="D236" s="774"/>
      <c r="E236" s="151" t="s">
        <v>78</v>
      </c>
      <c r="F236" s="226"/>
      <c r="G236" s="87"/>
      <c r="H236" s="152"/>
      <c r="I236" s="152"/>
      <c r="J236" s="152"/>
      <c r="K236" s="87"/>
      <c r="L236" s="184"/>
      <c r="N236" s="182"/>
    </row>
    <row r="237" spans="2:15" ht="24.6" customHeight="1">
      <c r="B237" s="151"/>
      <c r="C237" s="773" t="s">
        <v>142</v>
      </c>
      <c r="D237" s="774"/>
      <c r="E237" s="151" t="s">
        <v>78</v>
      </c>
      <c r="F237" s="226"/>
      <c r="G237" s="87"/>
      <c r="H237" s="152"/>
      <c r="I237" s="152"/>
      <c r="J237" s="152"/>
      <c r="K237" s="87"/>
      <c r="L237" s="184"/>
      <c r="N237" s="182"/>
    </row>
    <row r="238" spans="2:15" ht="24.6" customHeight="1">
      <c r="B238" s="151"/>
      <c r="C238" s="773" t="s">
        <v>143</v>
      </c>
      <c r="D238" s="774"/>
      <c r="E238" s="151" t="s">
        <v>78</v>
      </c>
      <c r="F238" s="226"/>
      <c r="G238" s="87"/>
      <c r="H238" s="152"/>
      <c r="I238" s="152"/>
      <c r="J238" s="152"/>
      <c r="K238" s="87"/>
      <c r="L238" s="184"/>
      <c r="N238" s="117"/>
      <c r="O238" s="52"/>
    </row>
    <row r="239" spans="2:15" ht="24.6" customHeight="1">
      <c r="B239" s="151"/>
      <c r="C239" s="771" t="s">
        <v>144</v>
      </c>
      <c r="D239" s="772"/>
      <c r="E239" s="151" t="s">
        <v>78</v>
      </c>
      <c r="F239" s="226"/>
      <c r="G239" s="87"/>
      <c r="H239" s="152"/>
      <c r="I239" s="152"/>
      <c r="J239" s="152"/>
      <c r="K239" s="87"/>
      <c r="L239" s="184"/>
      <c r="N239" s="182"/>
    </row>
    <row r="240" spans="2:15" ht="24.6" customHeight="1">
      <c r="B240" s="151"/>
      <c r="C240" s="771" t="s">
        <v>145</v>
      </c>
      <c r="D240" s="772"/>
      <c r="E240" s="151" t="s">
        <v>78</v>
      </c>
      <c r="F240" s="226"/>
      <c r="G240" s="87"/>
      <c r="H240" s="152"/>
      <c r="I240" s="152"/>
      <c r="J240" s="152"/>
      <c r="K240" s="87"/>
      <c r="L240" s="184"/>
      <c r="N240" s="117"/>
      <c r="O240" s="52"/>
    </row>
    <row r="241" spans="2:14" ht="24.6" customHeight="1">
      <c r="B241" s="151"/>
      <c r="C241" s="771"/>
      <c r="D241" s="772"/>
      <c r="E241" s="151"/>
      <c r="F241" s="226"/>
      <c r="G241" s="87"/>
      <c r="H241" s="152"/>
      <c r="I241" s="152"/>
      <c r="J241" s="152"/>
      <c r="K241" s="87"/>
      <c r="L241" s="184"/>
      <c r="N241" s="117"/>
    </row>
    <row r="242" spans="2:14" ht="24.6" customHeight="1">
      <c r="B242" s="151"/>
      <c r="C242" s="771"/>
      <c r="D242" s="772"/>
      <c r="E242" s="151"/>
      <c r="F242" s="152"/>
      <c r="G242" s="87"/>
      <c r="H242" s="152"/>
      <c r="I242" s="152"/>
      <c r="J242" s="152"/>
      <c r="K242" s="87"/>
      <c r="L242" s="184"/>
    </row>
    <row r="243" spans="2:14" ht="24.6" customHeight="1">
      <c r="B243" s="151"/>
      <c r="C243" s="771"/>
      <c r="D243" s="772"/>
      <c r="E243" s="151"/>
      <c r="F243" s="152"/>
      <c r="G243" s="87"/>
      <c r="H243" s="152"/>
      <c r="I243" s="152"/>
      <c r="J243" s="152"/>
      <c r="K243" s="87"/>
      <c r="L243" s="184"/>
    </row>
    <row r="244" spans="2:14" ht="24.6" customHeight="1">
      <c r="B244" s="151"/>
      <c r="C244" s="767"/>
      <c r="D244" s="768"/>
      <c r="E244" s="151"/>
      <c r="F244" s="152"/>
      <c r="G244" s="87"/>
      <c r="H244" s="152"/>
      <c r="I244" s="152"/>
      <c r="J244" s="152"/>
      <c r="K244" s="226"/>
      <c r="L244" s="184"/>
    </row>
    <row r="245" spans="2:14" ht="24.6" customHeight="1">
      <c r="B245" s="151"/>
      <c r="C245" s="153"/>
      <c r="D245" s="154"/>
      <c r="E245" s="151"/>
      <c r="F245" s="152"/>
      <c r="G245" s="87"/>
      <c r="H245" s="152"/>
      <c r="I245" s="152"/>
      <c r="J245" s="152"/>
      <c r="K245" s="226"/>
      <c r="L245" s="184"/>
    </row>
    <row r="246" spans="2:14" ht="24.6" customHeight="1">
      <c r="B246" s="151"/>
      <c r="C246" s="153"/>
      <c r="D246" s="154"/>
      <c r="E246" s="151"/>
      <c r="F246" s="152"/>
      <c r="G246" s="87"/>
      <c r="H246" s="152"/>
      <c r="I246" s="152"/>
      <c r="J246" s="152"/>
      <c r="K246" s="226"/>
      <c r="L246" s="184"/>
    </row>
    <row r="247" spans="2:14" ht="24.6" customHeight="1">
      <c r="B247" s="151"/>
      <c r="C247" s="153"/>
      <c r="D247" s="154"/>
      <c r="E247" s="151"/>
      <c r="F247" s="152"/>
      <c r="G247" s="87"/>
      <c r="H247" s="152"/>
      <c r="I247" s="152"/>
      <c r="J247" s="152"/>
      <c r="K247" s="226"/>
      <c r="L247" s="184"/>
    </row>
    <row r="248" spans="2:14" ht="24.6" customHeight="1">
      <c r="B248" s="151"/>
      <c r="C248" s="153"/>
      <c r="D248" s="154"/>
      <c r="E248" s="151"/>
      <c r="F248" s="152"/>
      <c r="G248" s="87"/>
      <c r="H248" s="152"/>
      <c r="I248" s="152"/>
      <c r="J248" s="152"/>
      <c r="K248" s="226"/>
      <c r="L248" s="184"/>
    </row>
    <row r="249" spans="2:14" ht="24.6" customHeight="1">
      <c r="B249" s="151"/>
      <c r="C249" s="153"/>
      <c r="D249" s="154"/>
      <c r="E249" s="151"/>
      <c r="F249" s="152"/>
      <c r="G249" s="87"/>
      <c r="H249" s="152"/>
      <c r="I249" s="152"/>
      <c r="J249" s="152"/>
      <c r="K249" s="226"/>
      <c r="L249" s="184"/>
    </row>
    <row r="250" spans="2:14" ht="24.6" customHeight="1">
      <c r="B250" s="151"/>
      <c r="C250" s="153"/>
      <c r="D250" s="154"/>
      <c r="E250" s="151"/>
      <c r="F250" s="152"/>
      <c r="G250" s="87"/>
      <c r="H250" s="152"/>
      <c r="I250" s="152"/>
      <c r="J250" s="152"/>
      <c r="K250" s="226"/>
      <c r="L250" s="184"/>
    </row>
    <row r="251" spans="2:14" ht="24.6" customHeight="1">
      <c r="B251" s="151"/>
      <c r="C251" s="153"/>
      <c r="D251" s="154"/>
      <c r="E251" s="151"/>
      <c r="F251" s="152"/>
      <c r="G251" s="87"/>
      <c r="H251" s="152"/>
      <c r="I251" s="152"/>
      <c r="J251" s="152"/>
      <c r="K251" s="226"/>
      <c r="L251" s="184"/>
    </row>
    <row r="252" spans="2:14" ht="24.6" customHeight="1">
      <c r="B252" s="151"/>
      <c r="C252" s="767"/>
      <c r="D252" s="768"/>
      <c r="E252" s="151"/>
      <c r="F252" s="152"/>
      <c r="G252" s="87"/>
      <c r="H252" s="152"/>
      <c r="I252" s="152"/>
      <c r="J252" s="152"/>
      <c r="K252" s="226"/>
      <c r="L252" s="184"/>
    </row>
    <row r="253" spans="2:14" ht="24.6" customHeight="1">
      <c r="B253" s="151"/>
      <c r="C253" s="767"/>
      <c r="D253" s="768"/>
      <c r="E253" s="151"/>
      <c r="F253" s="152"/>
      <c r="G253" s="87"/>
      <c r="H253" s="152"/>
      <c r="I253" s="152"/>
      <c r="J253" s="152"/>
      <c r="K253" s="226"/>
      <c r="L253" s="184"/>
    </row>
    <row r="254" spans="2:14" ht="24.6" customHeight="1">
      <c r="B254" s="151"/>
      <c r="C254" s="153"/>
      <c r="D254" s="154"/>
      <c r="E254" s="151"/>
      <c r="F254" s="152"/>
      <c r="G254" s="87"/>
      <c r="H254" s="152"/>
      <c r="I254" s="152"/>
      <c r="J254" s="152"/>
      <c r="K254" s="226"/>
      <c r="L254" s="184"/>
    </row>
    <row r="255" spans="2:14" ht="24.6" customHeight="1">
      <c r="B255" s="151"/>
      <c r="C255" s="153"/>
      <c r="D255" s="154"/>
      <c r="E255" s="151"/>
      <c r="F255" s="152"/>
      <c r="G255" s="87"/>
      <c r="H255" s="152"/>
      <c r="I255" s="152"/>
      <c r="J255" s="152"/>
      <c r="K255" s="226"/>
      <c r="L255" s="184"/>
    </row>
    <row r="256" spans="2:14" ht="24.6" customHeight="1">
      <c r="B256" s="151"/>
      <c r="C256" s="153"/>
      <c r="D256" s="154"/>
      <c r="E256" s="151"/>
      <c r="F256" s="152"/>
      <c r="G256" s="87"/>
      <c r="H256" s="152"/>
      <c r="I256" s="152"/>
      <c r="J256" s="152"/>
      <c r="K256" s="226"/>
      <c r="L256" s="184"/>
    </row>
    <row r="257" spans="2:12" ht="24.6" customHeight="1">
      <c r="B257" s="151"/>
      <c r="C257" s="153"/>
      <c r="D257" s="154"/>
      <c r="E257" s="151"/>
      <c r="F257" s="152"/>
      <c r="G257" s="87"/>
      <c r="H257" s="152"/>
      <c r="I257" s="152"/>
      <c r="J257" s="152"/>
      <c r="K257" s="226"/>
      <c r="L257" s="184"/>
    </row>
    <row r="258" spans="2:12" ht="24.6" customHeight="1">
      <c r="B258" s="151"/>
      <c r="C258" s="153"/>
      <c r="D258" s="154"/>
      <c r="E258" s="151"/>
      <c r="F258" s="152"/>
      <c r="G258" s="87"/>
      <c r="H258" s="152"/>
      <c r="I258" s="152"/>
      <c r="J258" s="152"/>
      <c r="K258" s="226"/>
      <c r="L258" s="184"/>
    </row>
    <row r="259" spans="2:12" ht="24.6" customHeight="1">
      <c r="B259" s="151"/>
      <c r="C259" s="153"/>
      <c r="D259" s="154"/>
      <c r="E259" s="151"/>
      <c r="F259" s="152"/>
      <c r="G259" s="87"/>
      <c r="H259" s="152"/>
      <c r="I259" s="152"/>
      <c r="J259" s="152"/>
      <c r="K259" s="226"/>
      <c r="L259" s="184"/>
    </row>
    <row r="260" spans="2:12" ht="24.6" customHeight="1">
      <c r="B260" s="151"/>
      <c r="C260" s="153"/>
      <c r="D260" s="154"/>
      <c r="E260" s="151"/>
      <c r="F260" s="152"/>
      <c r="G260" s="87"/>
      <c r="H260" s="152"/>
      <c r="I260" s="152"/>
      <c r="J260" s="152"/>
      <c r="K260" s="226"/>
      <c r="L260" s="184"/>
    </row>
    <row r="261" spans="2:12" ht="24.6" customHeight="1">
      <c r="B261" s="151"/>
      <c r="C261" s="153"/>
      <c r="D261" s="154"/>
      <c r="E261" s="151"/>
      <c r="F261" s="152"/>
      <c r="G261" s="87"/>
      <c r="H261" s="152"/>
      <c r="I261" s="152"/>
      <c r="J261" s="152"/>
      <c r="K261" s="226"/>
      <c r="L261" s="184"/>
    </row>
    <row r="262" spans="2:12" ht="24.6" customHeight="1">
      <c r="B262" s="151"/>
      <c r="C262" s="153"/>
      <c r="D262" s="154"/>
      <c r="E262" s="151"/>
      <c r="F262" s="152"/>
      <c r="G262" s="87"/>
      <c r="H262" s="152"/>
      <c r="I262" s="152"/>
      <c r="J262" s="152"/>
      <c r="K262" s="226"/>
      <c r="L262" s="184"/>
    </row>
    <row r="263" spans="2:12" ht="24.6" customHeight="1">
      <c r="B263" s="151"/>
      <c r="C263" s="153"/>
      <c r="D263" s="154"/>
      <c r="E263" s="151"/>
      <c r="F263" s="152"/>
      <c r="G263" s="87"/>
      <c r="H263" s="152"/>
      <c r="I263" s="152"/>
      <c r="J263" s="152"/>
      <c r="K263" s="226"/>
      <c r="L263" s="184"/>
    </row>
    <row r="264" spans="2:12" ht="24.6" customHeight="1">
      <c r="B264" s="151"/>
      <c r="C264" s="153"/>
      <c r="D264" s="154"/>
      <c r="E264" s="151"/>
      <c r="F264" s="152"/>
      <c r="G264" s="87"/>
      <c r="H264" s="152"/>
      <c r="I264" s="152"/>
      <c r="J264" s="152"/>
      <c r="K264" s="226"/>
      <c r="L264" s="184"/>
    </row>
    <row r="265" spans="2:12" ht="24.6" customHeight="1">
      <c r="B265" s="151"/>
      <c r="C265" s="767"/>
      <c r="D265" s="768"/>
      <c r="E265" s="151"/>
      <c r="F265" s="152"/>
      <c r="G265" s="87"/>
      <c r="H265" s="152"/>
      <c r="I265" s="152"/>
      <c r="J265" s="152"/>
      <c r="K265" s="226"/>
      <c r="L265" s="184"/>
    </row>
    <row r="266" spans="2:12" ht="24.6" customHeight="1">
      <c r="B266" s="151"/>
      <c r="C266" s="767"/>
      <c r="D266" s="768"/>
      <c r="E266" s="151"/>
      <c r="F266" s="152"/>
      <c r="G266" s="87"/>
      <c r="H266" s="152"/>
      <c r="I266" s="152"/>
      <c r="J266" s="152"/>
      <c r="K266" s="226"/>
      <c r="L266" s="184"/>
    </row>
    <row r="267" spans="2:12" ht="24.6" customHeight="1">
      <c r="B267" s="151"/>
      <c r="C267" s="767"/>
      <c r="D267" s="768"/>
      <c r="E267" s="151"/>
      <c r="F267" s="152"/>
      <c r="G267" s="87"/>
      <c r="H267" s="152"/>
      <c r="I267" s="152"/>
      <c r="J267" s="152"/>
      <c r="K267" s="226"/>
      <c r="L267" s="184"/>
    </row>
    <row r="268" spans="2:12" ht="24.6" customHeight="1">
      <c r="B268" s="151"/>
      <c r="C268" s="153"/>
      <c r="D268" s="154"/>
      <c r="E268" s="151"/>
      <c r="F268" s="152"/>
      <c r="G268" s="87"/>
      <c r="H268" s="152"/>
      <c r="I268" s="152"/>
      <c r="J268" s="152"/>
      <c r="K268" s="226"/>
      <c r="L268" s="184"/>
    </row>
    <row r="269" spans="2:12" ht="24.6" customHeight="1">
      <c r="B269" s="151"/>
      <c r="C269" s="153"/>
      <c r="D269" s="154"/>
      <c r="E269" s="151"/>
      <c r="F269" s="152"/>
      <c r="G269" s="87"/>
      <c r="H269" s="152"/>
      <c r="I269" s="152"/>
      <c r="J269" s="152"/>
      <c r="K269" s="226"/>
      <c r="L269" s="184"/>
    </row>
    <row r="270" spans="2:12" ht="24.6" customHeight="1">
      <c r="B270" s="151"/>
      <c r="C270" s="153"/>
      <c r="D270" s="154"/>
      <c r="E270" s="151"/>
      <c r="F270" s="152"/>
      <c r="G270" s="87"/>
      <c r="H270" s="152"/>
      <c r="I270" s="152"/>
      <c r="J270" s="152"/>
      <c r="K270" s="226"/>
      <c r="L270" s="184"/>
    </row>
    <row r="271" spans="2:12" ht="24.6" customHeight="1">
      <c r="B271" s="151"/>
      <c r="C271" s="153"/>
      <c r="D271" s="154"/>
      <c r="E271" s="151"/>
      <c r="F271" s="152"/>
      <c r="G271" s="87"/>
      <c r="H271" s="152"/>
      <c r="I271" s="152"/>
      <c r="J271" s="152"/>
      <c r="K271" s="226"/>
      <c r="L271" s="184"/>
    </row>
    <row r="272" spans="2:12" ht="24.6" customHeight="1">
      <c r="B272" s="151"/>
      <c r="C272" s="153"/>
      <c r="D272" s="154"/>
      <c r="E272" s="151"/>
      <c r="F272" s="152"/>
      <c r="G272" s="87"/>
      <c r="H272" s="152"/>
      <c r="I272" s="152"/>
      <c r="J272" s="152"/>
      <c r="K272" s="226"/>
      <c r="L272" s="184"/>
    </row>
    <row r="273" spans="2:18" ht="24.6" customHeight="1">
      <c r="B273" s="151"/>
      <c r="C273" s="153"/>
      <c r="D273" s="154"/>
      <c r="E273" s="151"/>
      <c r="F273" s="152"/>
      <c r="G273" s="87"/>
      <c r="H273" s="152"/>
      <c r="I273" s="152"/>
      <c r="J273" s="152"/>
      <c r="K273" s="226"/>
      <c r="L273" s="184"/>
    </row>
    <row r="274" spans="2:18" ht="24.6" customHeight="1">
      <c r="B274" s="151"/>
      <c r="C274" s="153"/>
      <c r="D274" s="154"/>
      <c r="E274" s="151"/>
      <c r="F274" s="152"/>
      <c r="G274" s="87"/>
      <c r="H274" s="152"/>
      <c r="I274" s="152"/>
      <c r="J274" s="152"/>
      <c r="K274" s="226"/>
      <c r="L274" s="184"/>
    </row>
    <row r="275" spans="2:18" ht="24.6" customHeight="1">
      <c r="B275" s="151"/>
      <c r="C275" s="153"/>
      <c r="D275" s="154"/>
      <c r="E275" s="151"/>
      <c r="F275" s="152"/>
      <c r="G275" s="87"/>
      <c r="H275" s="152"/>
      <c r="I275" s="152"/>
      <c r="J275" s="152"/>
      <c r="K275" s="226"/>
      <c r="L275" s="184"/>
    </row>
    <row r="276" spans="2:18" ht="24.6" customHeight="1">
      <c r="B276" s="151"/>
      <c r="C276" s="153"/>
      <c r="D276" s="154"/>
      <c r="E276" s="151"/>
      <c r="F276" s="152"/>
      <c r="G276" s="87"/>
      <c r="H276" s="152"/>
      <c r="I276" s="152"/>
      <c r="J276" s="152"/>
      <c r="K276" s="226"/>
      <c r="L276" s="184"/>
    </row>
    <row r="277" spans="2:18" ht="24.6" customHeight="1">
      <c r="B277" s="151"/>
      <c r="C277" s="767"/>
      <c r="D277" s="768"/>
      <c r="E277" s="151"/>
      <c r="F277" s="152"/>
      <c r="G277" s="87"/>
      <c r="H277" s="152"/>
      <c r="I277" s="152"/>
      <c r="J277" s="152"/>
      <c r="K277" s="226"/>
      <c r="L277" s="184"/>
    </row>
    <row r="278" spans="2:18" ht="24.6" customHeight="1">
      <c r="B278" s="151"/>
      <c r="C278" s="767"/>
      <c r="D278" s="768"/>
      <c r="E278" s="151"/>
      <c r="F278" s="152"/>
      <c r="G278" s="87"/>
      <c r="H278" s="152"/>
      <c r="I278" s="152"/>
      <c r="J278" s="152"/>
      <c r="K278" s="226"/>
      <c r="L278" s="184"/>
    </row>
    <row r="279" spans="2:18" ht="24.6" customHeight="1">
      <c r="B279" s="151"/>
      <c r="C279" s="767"/>
      <c r="D279" s="768"/>
      <c r="E279" s="151"/>
      <c r="F279" s="152"/>
      <c r="G279" s="87"/>
      <c r="H279" s="152"/>
      <c r="I279" s="152"/>
      <c r="J279" s="152"/>
      <c r="K279" s="226"/>
      <c r="L279" s="184"/>
    </row>
    <row r="280" spans="2:18" ht="24.6" customHeight="1">
      <c r="B280" s="151"/>
      <c r="C280" s="767"/>
      <c r="D280" s="768"/>
      <c r="E280" s="151"/>
      <c r="F280" s="152"/>
      <c r="G280" s="87"/>
      <c r="H280" s="152"/>
      <c r="I280" s="152"/>
      <c r="J280" s="152"/>
      <c r="K280" s="226"/>
      <c r="L280" s="184"/>
    </row>
    <row r="281" spans="2:18" ht="24.6" customHeight="1">
      <c r="B281" s="151"/>
      <c r="C281" s="767"/>
      <c r="D281" s="768"/>
      <c r="E281" s="151"/>
      <c r="F281" s="152"/>
      <c r="G281" s="87"/>
      <c r="H281" s="152"/>
      <c r="I281" s="152"/>
      <c r="J281" s="152"/>
      <c r="K281" s="226"/>
      <c r="L281" s="184"/>
    </row>
    <row r="282" spans="2:18" ht="24.6" customHeight="1">
      <c r="B282" s="151"/>
      <c r="C282" s="767"/>
      <c r="D282" s="768"/>
      <c r="E282" s="151"/>
      <c r="F282" s="152"/>
      <c r="G282" s="87"/>
      <c r="H282" s="152"/>
      <c r="I282" s="152"/>
      <c r="J282" s="152"/>
      <c r="K282" s="226"/>
      <c r="L282" s="184"/>
    </row>
    <row r="283" spans="2:18" ht="24.6" customHeight="1">
      <c r="B283" s="151"/>
      <c r="C283" s="775"/>
      <c r="D283" s="776"/>
      <c r="E283" s="151"/>
      <c r="F283" s="152"/>
      <c r="G283" s="87"/>
      <c r="H283" s="152"/>
      <c r="I283" s="152"/>
      <c r="J283" s="152"/>
      <c r="K283" s="226"/>
      <c r="L283" s="184"/>
    </row>
    <row r="284" spans="2:18" ht="24.6" customHeight="1">
      <c r="B284" s="151"/>
      <c r="C284" s="767"/>
      <c r="D284" s="768"/>
      <c r="E284" s="151"/>
      <c r="F284" s="152"/>
      <c r="G284" s="87"/>
      <c r="H284" s="152"/>
      <c r="I284" s="152"/>
      <c r="J284" s="152"/>
      <c r="K284" s="226"/>
      <c r="L284" s="184"/>
    </row>
    <row r="285" spans="2:18" ht="24.6" customHeight="1">
      <c r="B285" s="151"/>
      <c r="C285" s="767"/>
      <c r="D285" s="768"/>
      <c r="E285" s="151"/>
      <c r="F285" s="152"/>
      <c r="G285" s="87"/>
      <c r="H285" s="152"/>
      <c r="I285" s="152"/>
      <c r="J285" s="152"/>
      <c r="K285" s="226"/>
      <c r="L285" s="184"/>
    </row>
    <row r="286" spans="2:18" ht="24.6" customHeight="1">
      <c r="B286" s="151"/>
      <c r="C286" s="767"/>
      <c r="D286" s="768"/>
      <c r="E286" s="151"/>
      <c r="F286" s="152"/>
      <c r="G286" s="87"/>
      <c r="H286" s="152"/>
      <c r="I286" s="152"/>
      <c r="J286" s="152"/>
      <c r="K286" s="226"/>
      <c r="L286" s="184"/>
    </row>
    <row r="287" spans="2:18" ht="24.6" customHeight="1">
      <c r="B287" s="57"/>
      <c r="C287" s="750" t="s">
        <v>146</v>
      </c>
      <c r="D287" s="671"/>
      <c r="E287" s="99"/>
      <c r="F287" s="261"/>
      <c r="G287" s="146"/>
      <c r="H287" s="99"/>
      <c r="I287" s="114"/>
      <c r="J287" s="99"/>
      <c r="K287" s="115"/>
      <c r="L287" s="179"/>
    </row>
    <row r="288" spans="2:18" s="52" customFormat="1" ht="24.6" customHeight="1">
      <c r="B288" s="262">
        <v>2</v>
      </c>
      <c r="C288" s="777" t="s">
        <v>147</v>
      </c>
      <c r="D288" s="778"/>
      <c r="E288" s="263"/>
      <c r="F288" s="264" t="s">
        <v>1</v>
      </c>
      <c r="G288" s="265"/>
      <c r="H288" s="266"/>
      <c r="I288" s="266"/>
      <c r="J288" s="266"/>
      <c r="K288" s="266"/>
      <c r="L288" s="184"/>
      <c r="R288" s="52" t="s">
        <v>1</v>
      </c>
    </row>
    <row r="289" spans="2:18" s="52" customFormat="1" ht="24.6" customHeight="1">
      <c r="B289" s="262"/>
      <c r="C289" s="251" t="s">
        <v>137</v>
      </c>
      <c r="D289" s="252"/>
      <c r="E289" s="83"/>
      <c r="F289" s="267"/>
      <c r="G289" s="267"/>
      <c r="H289" s="67"/>
      <c r="I289" s="267"/>
      <c r="J289" s="67"/>
      <c r="K289" s="108"/>
      <c r="L289" s="184"/>
    </row>
    <row r="290" spans="2:18" s="52" customFormat="1" ht="24.6" customHeight="1">
      <c r="B290" s="262"/>
      <c r="C290" s="190" t="s">
        <v>148</v>
      </c>
      <c r="D290" s="191" t="s">
        <v>149</v>
      </c>
      <c r="E290" s="173" t="s">
        <v>42</v>
      </c>
      <c r="F290" s="175">
        <v>5446</v>
      </c>
      <c r="G290" s="175"/>
      <c r="H290" s="176"/>
      <c r="I290" s="175"/>
      <c r="J290" s="176"/>
      <c r="K290" s="189"/>
      <c r="L290" s="184"/>
      <c r="R290" s="52">
        <v>5446</v>
      </c>
    </row>
    <row r="291" spans="2:18" s="52" customFormat="1" ht="24.6" customHeight="1">
      <c r="B291" s="262"/>
      <c r="C291" s="190" t="s">
        <v>148</v>
      </c>
      <c r="D291" s="191" t="s">
        <v>149</v>
      </c>
      <c r="E291" s="173" t="s">
        <v>42</v>
      </c>
      <c r="F291" s="175">
        <v>399</v>
      </c>
      <c r="G291" s="175"/>
      <c r="H291" s="176"/>
      <c r="I291" s="175"/>
      <c r="J291" s="176"/>
      <c r="K291" s="189"/>
      <c r="L291" s="184"/>
      <c r="R291" s="52">
        <v>399</v>
      </c>
    </row>
    <row r="292" spans="2:18" s="52" customFormat="1" ht="24.6" customHeight="1">
      <c r="B292" s="262"/>
      <c r="C292" s="190" t="s">
        <v>150</v>
      </c>
      <c r="D292" s="191" t="s">
        <v>151</v>
      </c>
      <c r="E292" s="173" t="s">
        <v>42</v>
      </c>
      <c r="F292" s="175">
        <v>301</v>
      </c>
      <c r="G292" s="175"/>
      <c r="H292" s="176"/>
      <c r="I292" s="175"/>
      <c r="J292" s="176"/>
      <c r="K292" s="189"/>
      <c r="L292" s="184"/>
      <c r="R292" s="52">
        <v>301</v>
      </c>
    </row>
    <row r="293" spans="2:18" s="52" customFormat="1" ht="24.6" customHeight="1">
      <c r="B293" s="262"/>
      <c r="C293" s="190" t="s">
        <v>152</v>
      </c>
      <c r="D293" s="191" t="s">
        <v>153</v>
      </c>
      <c r="E293" s="173" t="s">
        <v>42</v>
      </c>
      <c r="F293" s="175">
        <v>1018</v>
      </c>
      <c r="G293" s="175"/>
      <c r="H293" s="176"/>
      <c r="I293" s="175"/>
      <c r="J293" s="176"/>
      <c r="K293" s="189"/>
      <c r="L293" s="184"/>
      <c r="R293" s="52">
        <v>1018</v>
      </c>
    </row>
    <row r="294" spans="2:18" s="52" customFormat="1" ht="24.6" customHeight="1">
      <c r="B294" s="262"/>
      <c r="C294" s="190" t="s">
        <v>154</v>
      </c>
      <c r="D294" s="191" t="s">
        <v>155</v>
      </c>
      <c r="E294" s="173" t="s">
        <v>42</v>
      </c>
      <c r="F294" s="175">
        <v>157</v>
      </c>
      <c r="G294" s="175"/>
      <c r="H294" s="176"/>
      <c r="I294" s="175"/>
      <c r="J294" s="176"/>
      <c r="K294" s="189"/>
      <c r="L294" s="184"/>
      <c r="R294" s="52">
        <v>157</v>
      </c>
    </row>
    <row r="295" spans="2:18" s="52" customFormat="1" ht="24.6" customHeight="1">
      <c r="B295" s="262"/>
      <c r="C295" s="190" t="s">
        <v>156</v>
      </c>
      <c r="D295" s="191" t="s">
        <v>157</v>
      </c>
      <c r="E295" s="173" t="s">
        <v>42</v>
      </c>
      <c r="F295" s="175">
        <v>24</v>
      </c>
      <c r="G295" s="175"/>
      <c r="H295" s="176"/>
      <c r="I295" s="175"/>
      <c r="J295" s="176"/>
      <c r="K295" s="189"/>
      <c r="L295" s="184"/>
      <c r="R295" s="52">
        <v>24</v>
      </c>
    </row>
    <row r="296" spans="2:18" s="52" customFormat="1" ht="24.6" customHeight="1">
      <c r="B296" s="262"/>
      <c r="C296" s="190" t="s">
        <v>158</v>
      </c>
      <c r="D296" s="191" t="s">
        <v>159</v>
      </c>
      <c r="E296" s="173" t="s">
        <v>42</v>
      </c>
      <c r="F296" s="175">
        <v>556</v>
      </c>
      <c r="G296" s="175"/>
      <c r="H296" s="176"/>
      <c r="I296" s="175"/>
      <c r="J296" s="176"/>
      <c r="K296" s="189"/>
      <c r="L296" s="184"/>
      <c r="R296" s="52">
        <v>556</v>
      </c>
    </row>
    <row r="297" spans="2:18" s="52" customFormat="1" ht="24.6" customHeight="1">
      <c r="B297" s="262"/>
      <c r="C297" s="190"/>
      <c r="D297" s="191" t="s">
        <v>160</v>
      </c>
      <c r="E297" s="173" t="s">
        <v>134</v>
      </c>
      <c r="F297" s="175">
        <v>28</v>
      </c>
      <c r="G297" s="175"/>
      <c r="H297" s="176"/>
      <c r="I297" s="175"/>
      <c r="J297" s="176"/>
      <c r="K297" s="189"/>
      <c r="L297" s="184"/>
      <c r="R297" s="52">
        <v>28</v>
      </c>
    </row>
    <row r="298" spans="2:18" s="52" customFormat="1" ht="24.6" customHeight="1">
      <c r="B298" s="262"/>
      <c r="C298" s="190"/>
      <c r="D298" s="191" t="s">
        <v>161</v>
      </c>
      <c r="E298" s="173" t="s">
        <v>99</v>
      </c>
      <c r="F298" s="175">
        <v>7219</v>
      </c>
      <c r="G298" s="175"/>
      <c r="H298" s="176"/>
      <c r="I298" s="175"/>
      <c r="J298" s="176"/>
      <c r="K298" s="189"/>
      <c r="L298" s="184"/>
      <c r="R298" s="52">
        <v>7219</v>
      </c>
    </row>
    <row r="299" spans="2:18" s="52" customFormat="1" ht="24.6" customHeight="1">
      <c r="B299" s="262"/>
      <c r="C299" s="190"/>
      <c r="D299" s="191" t="s">
        <v>162</v>
      </c>
      <c r="E299" s="173" t="s">
        <v>99</v>
      </c>
      <c r="F299" s="175">
        <v>1713</v>
      </c>
      <c r="G299" s="175"/>
      <c r="H299" s="176"/>
      <c r="I299" s="175"/>
      <c r="J299" s="176"/>
      <c r="K299" s="189"/>
      <c r="L299" s="184"/>
      <c r="R299" s="52">
        <v>1713</v>
      </c>
    </row>
    <row r="300" spans="2:18" s="52" customFormat="1" ht="24.6" customHeight="1">
      <c r="B300" s="262"/>
      <c r="C300" s="190"/>
      <c r="D300" s="191" t="s">
        <v>135</v>
      </c>
      <c r="E300" s="173" t="s">
        <v>42</v>
      </c>
      <c r="F300" s="175">
        <v>605</v>
      </c>
      <c r="G300" s="175"/>
      <c r="H300" s="176"/>
      <c r="I300" s="175"/>
      <c r="J300" s="176"/>
      <c r="K300" s="189"/>
      <c r="L300" s="184"/>
      <c r="R300" s="52">
        <v>605</v>
      </c>
    </row>
    <row r="301" spans="2:18" s="52" customFormat="1" ht="24.6" customHeight="1">
      <c r="B301" s="262"/>
      <c r="C301" s="190" t="s">
        <v>163</v>
      </c>
      <c r="D301" s="191" t="s">
        <v>164</v>
      </c>
      <c r="E301" s="173" t="s">
        <v>42</v>
      </c>
      <c r="F301" s="175">
        <v>40</v>
      </c>
      <c r="G301" s="175"/>
      <c r="H301" s="176"/>
      <c r="I301" s="175"/>
      <c r="J301" s="176"/>
      <c r="K301" s="189"/>
      <c r="L301" s="184"/>
      <c r="R301" s="52">
        <v>40</v>
      </c>
    </row>
    <row r="302" spans="2:18" s="52" customFormat="1" ht="24.6" customHeight="1">
      <c r="B302" s="262"/>
      <c r="C302" s="190"/>
      <c r="D302" s="191" t="s">
        <v>165</v>
      </c>
      <c r="E302" s="173" t="s">
        <v>99</v>
      </c>
      <c r="F302" s="175">
        <v>559</v>
      </c>
      <c r="G302" s="175"/>
      <c r="H302" s="176"/>
      <c r="I302" s="175"/>
      <c r="J302" s="176"/>
      <c r="K302" s="189"/>
      <c r="L302" s="184"/>
      <c r="R302" s="52">
        <v>559</v>
      </c>
    </row>
    <row r="303" spans="2:18" s="52" customFormat="1" ht="24.6" customHeight="1">
      <c r="B303" s="262"/>
      <c r="C303" s="190"/>
      <c r="D303" s="191" t="s">
        <v>162</v>
      </c>
      <c r="E303" s="173" t="s">
        <v>99</v>
      </c>
      <c r="F303" s="175">
        <v>381</v>
      </c>
      <c r="G303" s="175"/>
      <c r="H303" s="176"/>
      <c r="I303" s="175"/>
      <c r="J303" s="176"/>
      <c r="K303" s="189"/>
      <c r="L303" s="184"/>
      <c r="R303" s="52">
        <v>381</v>
      </c>
    </row>
    <row r="304" spans="2:18" s="52" customFormat="1" ht="24.6" customHeight="1">
      <c r="B304" s="262"/>
      <c r="C304" s="190"/>
      <c r="D304" s="191" t="s">
        <v>135</v>
      </c>
      <c r="E304" s="173" t="s">
        <v>42</v>
      </c>
      <c r="F304" s="175">
        <v>40</v>
      </c>
      <c r="G304" s="175"/>
      <c r="H304" s="176"/>
      <c r="I304" s="175"/>
      <c r="J304" s="176"/>
      <c r="K304" s="189"/>
      <c r="L304" s="184"/>
      <c r="R304" s="52">
        <v>40</v>
      </c>
    </row>
    <row r="305" spans="2:18" s="52" customFormat="1" ht="24.6" customHeight="1">
      <c r="B305" s="262"/>
      <c r="C305" s="190" t="s">
        <v>166</v>
      </c>
      <c r="D305" s="191" t="s">
        <v>167</v>
      </c>
      <c r="E305" s="173" t="s">
        <v>42</v>
      </c>
      <c r="F305" s="175">
        <v>261</v>
      </c>
      <c r="G305" s="175"/>
      <c r="H305" s="176"/>
      <c r="I305" s="175"/>
      <c r="J305" s="176"/>
      <c r="K305" s="189"/>
      <c r="L305" s="184"/>
      <c r="R305" s="52">
        <v>261</v>
      </c>
    </row>
    <row r="306" spans="2:18" s="52" customFormat="1" ht="24.6" customHeight="1">
      <c r="B306" s="262"/>
      <c r="C306" s="190" t="s">
        <v>168</v>
      </c>
      <c r="D306" s="191"/>
      <c r="E306" s="173" t="s">
        <v>134</v>
      </c>
      <c r="F306" s="175">
        <v>3224</v>
      </c>
      <c r="G306" s="175"/>
      <c r="H306" s="176"/>
      <c r="I306" s="175"/>
      <c r="J306" s="176"/>
      <c r="K306" s="189"/>
      <c r="L306" s="184"/>
      <c r="R306" s="52">
        <v>3224</v>
      </c>
    </row>
    <row r="307" spans="2:18" s="52" customFormat="1" ht="24.6" customHeight="1">
      <c r="B307" s="262"/>
      <c r="C307" s="190" t="s">
        <v>169</v>
      </c>
      <c r="D307" s="191"/>
      <c r="E307" s="173" t="s">
        <v>134</v>
      </c>
      <c r="F307" s="175">
        <v>5129</v>
      </c>
      <c r="G307" s="175"/>
      <c r="H307" s="176"/>
      <c r="I307" s="175"/>
      <c r="J307" s="176"/>
      <c r="K307" s="189"/>
      <c r="L307" s="184"/>
      <c r="R307" s="52">
        <v>5129</v>
      </c>
    </row>
    <row r="308" spans="2:18" s="52" customFormat="1" ht="24.6" customHeight="1">
      <c r="B308" s="262"/>
      <c r="C308" s="190" t="s">
        <v>170</v>
      </c>
      <c r="D308" s="191"/>
      <c r="E308" s="173" t="s">
        <v>42</v>
      </c>
      <c r="F308" s="175">
        <v>1682</v>
      </c>
      <c r="G308" s="175"/>
      <c r="H308" s="176"/>
      <c r="I308" s="175"/>
      <c r="J308" s="176"/>
      <c r="K308" s="189"/>
      <c r="L308" s="184"/>
      <c r="R308" s="52">
        <v>1682</v>
      </c>
    </row>
    <row r="309" spans="2:18" s="52" customFormat="1" ht="24.6" customHeight="1">
      <c r="B309" s="268"/>
      <c r="C309" s="753" t="s">
        <v>78</v>
      </c>
      <c r="D309" s="753"/>
      <c r="E309" s="201"/>
      <c r="F309" s="123"/>
      <c r="G309" s="123"/>
      <c r="H309" s="202"/>
      <c r="I309" s="202"/>
      <c r="J309" s="202"/>
      <c r="K309" s="202"/>
      <c r="L309" s="270"/>
    </row>
    <row r="310" spans="2:18" s="52" customFormat="1" ht="24.6" customHeight="1">
      <c r="B310" s="269"/>
      <c r="C310" s="754" t="s">
        <v>138</v>
      </c>
      <c r="D310" s="755"/>
      <c r="E310" s="241"/>
      <c r="F310" s="214"/>
      <c r="G310" s="225"/>
      <c r="H310" s="215"/>
      <c r="I310" s="225"/>
      <c r="J310" s="215"/>
      <c r="K310" s="237"/>
      <c r="L310" s="260"/>
    </row>
    <row r="311" spans="2:18" s="52" customFormat="1" ht="24.6" customHeight="1">
      <c r="B311" s="262"/>
      <c r="C311" s="195" t="s">
        <v>148</v>
      </c>
      <c r="D311" s="196" t="s">
        <v>171</v>
      </c>
      <c r="E311" s="173" t="s">
        <v>42</v>
      </c>
      <c r="F311" s="87">
        <v>361</v>
      </c>
      <c r="G311" s="175"/>
      <c r="H311" s="176"/>
      <c r="I311" s="175"/>
      <c r="J311" s="176"/>
      <c r="K311" s="189"/>
      <c r="L311" s="184"/>
      <c r="R311" s="52">
        <v>361</v>
      </c>
    </row>
    <row r="312" spans="2:18" s="52" customFormat="1" ht="24.6" customHeight="1">
      <c r="B312" s="262"/>
      <c r="C312" s="195"/>
      <c r="D312" s="196" t="s">
        <v>172</v>
      </c>
      <c r="E312" s="173" t="s">
        <v>42</v>
      </c>
      <c r="F312" s="87">
        <v>307</v>
      </c>
      <c r="G312" s="175"/>
      <c r="H312" s="176"/>
      <c r="I312" s="175"/>
      <c r="J312" s="176"/>
      <c r="K312" s="189"/>
      <c r="L312" s="184"/>
      <c r="R312" s="52">
        <v>307</v>
      </c>
    </row>
    <row r="313" spans="2:18" s="52" customFormat="1" ht="24.6" customHeight="1">
      <c r="B313" s="262"/>
      <c r="C313" s="195" t="s">
        <v>173</v>
      </c>
      <c r="D313" s="196" t="s">
        <v>174</v>
      </c>
      <c r="E313" s="173" t="s">
        <v>42</v>
      </c>
      <c r="F313" s="87">
        <v>263</v>
      </c>
      <c r="G313" s="175"/>
      <c r="H313" s="176"/>
      <c r="I313" s="175"/>
      <c r="J313" s="176"/>
      <c r="K313" s="189"/>
      <c r="L313" s="184"/>
      <c r="N313" s="52" t="s">
        <v>117</v>
      </c>
      <c r="R313" s="52">
        <v>263</v>
      </c>
    </row>
    <row r="314" spans="2:18" s="52" customFormat="1" ht="24.6" customHeight="1">
      <c r="B314" s="262"/>
      <c r="C314" s="195" t="s">
        <v>152</v>
      </c>
      <c r="D314" s="196" t="s">
        <v>175</v>
      </c>
      <c r="E314" s="173" t="s">
        <v>42</v>
      </c>
      <c r="F314" s="87">
        <v>161</v>
      </c>
      <c r="G314" s="175"/>
      <c r="H314" s="176"/>
      <c r="I314" s="175"/>
      <c r="J314" s="176"/>
      <c r="K314" s="189"/>
      <c r="L314" s="184"/>
      <c r="R314" s="52">
        <v>161</v>
      </c>
    </row>
    <row r="315" spans="2:18" s="52" customFormat="1" ht="24.6" customHeight="1">
      <c r="B315" s="262"/>
      <c r="C315" s="195" t="s">
        <v>176</v>
      </c>
      <c r="D315" s="196" t="s">
        <v>177</v>
      </c>
      <c r="E315" s="173" t="s">
        <v>42</v>
      </c>
      <c r="F315" s="87">
        <v>272</v>
      </c>
      <c r="G315" s="175"/>
      <c r="H315" s="176"/>
      <c r="I315" s="175"/>
      <c r="J315" s="176"/>
      <c r="K315" s="189"/>
      <c r="L315" s="184"/>
      <c r="R315" s="52">
        <v>272</v>
      </c>
    </row>
    <row r="316" spans="2:18" s="52" customFormat="1" ht="24.6" customHeight="1">
      <c r="B316" s="262"/>
      <c r="C316" s="195" t="s">
        <v>154</v>
      </c>
      <c r="D316" s="196" t="s">
        <v>178</v>
      </c>
      <c r="E316" s="173" t="s">
        <v>42</v>
      </c>
      <c r="F316" s="87">
        <v>141</v>
      </c>
      <c r="G316" s="175"/>
      <c r="H316" s="176"/>
      <c r="I316" s="175"/>
      <c r="J316" s="176"/>
      <c r="K316" s="189"/>
      <c r="L316" s="184"/>
      <c r="R316" s="52">
        <v>141</v>
      </c>
    </row>
    <row r="317" spans="2:18" s="52" customFormat="1" ht="24.6" customHeight="1">
      <c r="B317" s="262"/>
      <c r="C317" s="195" t="s">
        <v>176</v>
      </c>
      <c r="D317" s="196" t="s">
        <v>177</v>
      </c>
      <c r="E317" s="173" t="s">
        <v>42</v>
      </c>
      <c r="F317" s="87">
        <v>58</v>
      </c>
      <c r="G317" s="175"/>
      <c r="H317" s="176"/>
      <c r="I317" s="175"/>
      <c r="J317" s="176"/>
      <c r="K317" s="189"/>
      <c r="L317" s="184"/>
      <c r="R317" s="52">
        <v>58</v>
      </c>
    </row>
    <row r="318" spans="2:18" s="52" customFormat="1" ht="24.6" customHeight="1">
      <c r="B318" s="262"/>
      <c r="C318" s="195" t="s">
        <v>176</v>
      </c>
      <c r="D318" s="196" t="s">
        <v>177</v>
      </c>
      <c r="E318" s="173" t="s">
        <v>42</v>
      </c>
      <c r="F318" s="87">
        <v>1052</v>
      </c>
      <c r="G318" s="175"/>
      <c r="H318" s="176"/>
      <c r="I318" s="175"/>
      <c r="J318" s="176"/>
      <c r="K318" s="189"/>
      <c r="L318" s="184"/>
      <c r="R318" s="52">
        <v>1052</v>
      </c>
    </row>
    <row r="319" spans="2:18" s="52" customFormat="1" ht="24.6" customHeight="1">
      <c r="B319" s="262"/>
      <c r="C319" s="195" t="s">
        <v>176</v>
      </c>
      <c r="D319" s="196" t="s">
        <v>177</v>
      </c>
      <c r="E319" s="173" t="s">
        <v>42</v>
      </c>
      <c r="F319" s="87">
        <v>1831</v>
      </c>
      <c r="G319" s="175"/>
      <c r="H319" s="176"/>
      <c r="I319" s="175"/>
      <c r="J319" s="176"/>
      <c r="K319" s="189"/>
      <c r="L319" s="184"/>
      <c r="R319" s="52">
        <v>1831</v>
      </c>
    </row>
    <row r="320" spans="2:18" s="52" customFormat="1" ht="24.6" customHeight="1">
      <c r="B320" s="268"/>
      <c r="C320" s="753" t="s">
        <v>78</v>
      </c>
      <c r="D320" s="753"/>
      <c r="E320" s="201"/>
      <c r="F320" s="123"/>
      <c r="G320" s="123"/>
      <c r="H320" s="202"/>
      <c r="I320" s="202"/>
      <c r="J320" s="202"/>
      <c r="K320" s="202"/>
      <c r="L320" s="270"/>
    </row>
    <row r="321" spans="2:18" s="52" customFormat="1" ht="24.6" customHeight="1">
      <c r="B321" s="269"/>
      <c r="C321" s="754" t="s">
        <v>139</v>
      </c>
      <c r="D321" s="755"/>
      <c r="E321" s="211"/>
      <c r="F321" s="205"/>
      <c r="G321" s="205"/>
      <c r="H321" s="206"/>
      <c r="I321" s="206"/>
      <c r="J321" s="206"/>
      <c r="K321" s="234"/>
      <c r="L321" s="260"/>
    </row>
    <row r="322" spans="2:18" s="52" customFormat="1" ht="24.6" customHeight="1">
      <c r="B322" s="262"/>
      <c r="C322" s="190" t="s">
        <v>148</v>
      </c>
      <c r="D322" s="191" t="s">
        <v>179</v>
      </c>
      <c r="E322" s="192" t="s">
        <v>42</v>
      </c>
      <c r="F322" s="87">
        <v>201</v>
      </c>
      <c r="G322" s="87"/>
      <c r="H322" s="67"/>
      <c r="I322" s="157"/>
      <c r="J322" s="176"/>
      <c r="K322" s="189"/>
      <c r="L322" s="184"/>
      <c r="R322" s="52">
        <v>201</v>
      </c>
    </row>
    <row r="323" spans="2:18" s="52" customFormat="1" ht="24.6" customHeight="1">
      <c r="B323" s="262"/>
      <c r="C323" s="190" t="s">
        <v>173</v>
      </c>
      <c r="D323" s="191" t="s">
        <v>180</v>
      </c>
      <c r="E323" s="192" t="s">
        <v>42</v>
      </c>
      <c r="F323" s="87">
        <v>2193</v>
      </c>
      <c r="G323" s="87"/>
      <c r="H323" s="67"/>
      <c r="I323" s="157"/>
      <c r="J323" s="176"/>
      <c r="K323" s="189"/>
      <c r="L323" s="184"/>
      <c r="R323" s="52">
        <v>2193</v>
      </c>
    </row>
    <row r="324" spans="2:18" s="52" customFormat="1" ht="24.6" customHeight="1">
      <c r="B324" s="262"/>
      <c r="C324" s="190" t="s">
        <v>150</v>
      </c>
      <c r="D324" s="191" t="s">
        <v>181</v>
      </c>
      <c r="E324" s="192" t="s">
        <v>42</v>
      </c>
      <c r="F324" s="87">
        <v>52</v>
      </c>
      <c r="G324" s="87"/>
      <c r="H324" s="67"/>
      <c r="I324" s="157"/>
      <c r="J324" s="176"/>
      <c r="K324" s="189"/>
      <c r="L324" s="184"/>
      <c r="R324" s="52">
        <v>52</v>
      </c>
    </row>
    <row r="325" spans="2:18" s="52" customFormat="1" ht="24.6" customHeight="1">
      <c r="B325" s="262"/>
      <c r="C325" s="190" t="s">
        <v>152</v>
      </c>
      <c r="D325" s="191" t="s">
        <v>182</v>
      </c>
      <c r="E325" s="192" t="s">
        <v>42</v>
      </c>
      <c r="F325" s="87">
        <v>952</v>
      </c>
      <c r="G325" s="87"/>
      <c r="H325" s="67"/>
      <c r="I325" s="157"/>
      <c r="J325" s="176"/>
      <c r="K325" s="189"/>
      <c r="L325" s="184"/>
      <c r="R325" s="52">
        <v>952</v>
      </c>
    </row>
    <row r="326" spans="2:18" s="52" customFormat="1" ht="24.6" customHeight="1">
      <c r="B326" s="262"/>
      <c r="C326" s="190"/>
      <c r="D326" s="191" t="s">
        <v>183</v>
      </c>
      <c r="E326" s="192" t="s">
        <v>42</v>
      </c>
      <c r="F326" s="87">
        <v>258</v>
      </c>
      <c r="G326" s="87"/>
      <c r="H326" s="67"/>
      <c r="I326" s="157"/>
      <c r="J326" s="176"/>
      <c r="K326" s="189"/>
      <c r="L326" s="184"/>
      <c r="R326" s="52">
        <v>258</v>
      </c>
    </row>
    <row r="327" spans="2:18" s="52" customFormat="1" ht="24.6" customHeight="1">
      <c r="B327" s="262"/>
      <c r="C327" s="190" t="s">
        <v>184</v>
      </c>
      <c r="D327" s="191" t="s">
        <v>185</v>
      </c>
      <c r="E327" s="192" t="s">
        <v>42</v>
      </c>
      <c r="F327" s="87">
        <v>1184</v>
      </c>
      <c r="G327" s="87"/>
      <c r="H327" s="67"/>
      <c r="I327" s="157"/>
      <c r="J327" s="176"/>
      <c r="K327" s="189"/>
      <c r="L327" s="184"/>
      <c r="R327" s="52">
        <v>1184</v>
      </c>
    </row>
    <row r="328" spans="2:18" s="52" customFormat="1" ht="24.6" customHeight="1">
      <c r="B328" s="262"/>
      <c r="C328" s="271"/>
      <c r="D328" s="272" t="s">
        <v>186</v>
      </c>
      <c r="E328" s="203" t="s">
        <v>134</v>
      </c>
      <c r="F328" s="214"/>
      <c r="G328" s="214"/>
      <c r="H328" s="243"/>
      <c r="I328" s="276"/>
      <c r="J328" s="215"/>
      <c r="K328" s="237"/>
      <c r="L328" s="184"/>
    </row>
    <row r="329" spans="2:18" s="52" customFormat="1" ht="24.6" customHeight="1">
      <c r="B329" s="262"/>
      <c r="C329" s="190" t="s">
        <v>187</v>
      </c>
      <c r="D329" s="191"/>
      <c r="E329" s="192" t="s">
        <v>132</v>
      </c>
      <c r="F329" s="87">
        <v>60</v>
      </c>
      <c r="G329" s="87"/>
      <c r="H329" s="67"/>
      <c r="I329" s="157"/>
      <c r="J329" s="176"/>
      <c r="K329" s="189"/>
      <c r="L329" s="184"/>
      <c r="R329" s="52">
        <v>60</v>
      </c>
    </row>
    <row r="330" spans="2:18" s="52" customFormat="1" ht="24.6" customHeight="1">
      <c r="B330" s="268"/>
      <c r="C330" s="753" t="s">
        <v>78</v>
      </c>
      <c r="D330" s="753"/>
      <c r="E330" s="201"/>
      <c r="F330" s="123"/>
      <c r="G330" s="123"/>
      <c r="H330" s="202"/>
      <c r="I330" s="202"/>
      <c r="J330" s="202"/>
      <c r="K330" s="202"/>
      <c r="L330" s="270"/>
    </row>
    <row r="331" spans="2:18" s="52" customFormat="1" ht="24.6" customHeight="1">
      <c r="B331" s="269"/>
      <c r="C331" s="754" t="s">
        <v>140</v>
      </c>
      <c r="D331" s="755"/>
      <c r="E331" s="211"/>
      <c r="F331" s="205"/>
      <c r="G331" s="205"/>
      <c r="H331" s="206"/>
      <c r="I331" s="206"/>
      <c r="J331" s="206"/>
      <c r="K331" s="234"/>
      <c r="L331" s="260"/>
    </row>
    <row r="332" spans="2:18" s="52" customFormat="1" ht="24.6" customHeight="1">
      <c r="B332" s="262"/>
      <c r="C332" s="190" t="s">
        <v>188</v>
      </c>
      <c r="D332" s="191"/>
      <c r="E332" s="192" t="s">
        <v>132</v>
      </c>
      <c r="F332" s="175">
        <v>1</v>
      </c>
      <c r="G332" s="175"/>
      <c r="H332" s="176"/>
      <c r="I332" s="175"/>
      <c r="J332" s="176"/>
      <c r="K332" s="189"/>
      <c r="L332" s="184"/>
      <c r="R332" s="52">
        <v>1</v>
      </c>
    </row>
    <row r="333" spans="2:18" s="52" customFormat="1" ht="24.6" customHeight="1">
      <c r="B333" s="262"/>
      <c r="C333" s="190" t="s">
        <v>189</v>
      </c>
      <c r="D333" s="191"/>
      <c r="E333" s="192" t="s">
        <v>132</v>
      </c>
      <c r="F333" s="175">
        <v>6</v>
      </c>
      <c r="G333" s="175"/>
      <c r="H333" s="176"/>
      <c r="I333" s="175"/>
      <c r="J333" s="176"/>
      <c r="K333" s="189"/>
      <c r="L333" s="184"/>
      <c r="R333" s="52">
        <v>6</v>
      </c>
    </row>
    <row r="334" spans="2:18" s="52" customFormat="1" ht="24.6" customHeight="1">
      <c r="B334" s="262"/>
      <c r="C334" s="190" t="s">
        <v>190</v>
      </c>
      <c r="D334" s="191"/>
      <c r="E334" s="192" t="s">
        <v>132</v>
      </c>
      <c r="F334" s="175">
        <v>1</v>
      </c>
      <c r="G334" s="175"/>
      <c r="H334" s="176"/>
      <c r="I334" s="175"/>
      <c r="J334" s="176"/>
      <c r="K334" s="189"/>
      <c r="L334" s="184"/>
      <c r="R334" s="52">
        <v>1</v>
      </c>
    </row>
    <row r="335" spans="2:18" s="52" customFormat="1" ht="24.6" customHeight="1">
      <c r="B335" s="262"/>
      <c r="C335" s="190" t="s">
        <v>191</v>
      </c>
      <c r="D335" s="191"/>
      <c r="E335" s="192" t="s">
        <v>132</v>
      </c>
      <c r="F335" s="175">
        <v>1</v>
      </c>
      <c r="G335" s="175"/>
      <c r="H335" s="176"/>
      <c r="I335" s="175"/>
      <c r="J335" s="176"/>
      <c r="K335" s="189"/>
      <c r="L335" s="184"/>
      <c r="R335" s="52">
        <v>1</v>
      </c>
    </row>
    <row r="336" spans="2:18" s="52" customFormat="1" ht="24.6" customHeight="1">
      <c r="B336" s="262"/>
      <c r="C336" s="190" t="s">
        <v>192</v>
      </c>
      <c r="D336" s="191"/>
      <c r="E336" s="192" t="s">
        <v>132</v>
      </c>
      <c r="F336" s="175">
        <v>62</v>
      </c>
      <c r="G336" s="175"/>
      <c r="H336" s="176"/>
      <c r="I336" s="175"/>
      <c r="J336" s="176"/>
      <c r="K336" s="189"/>
      <c r="L336" s="184"/>
      <c r="R336" s="52">
        <v>62</v>
      </c>
    </row>
    <row r="337" spans="2:18" s="52" customFormat="1" ht="24.6" customHeight="1">
      <c r="B337" s="262"/>
      <c r="C337" s="190" t="s">
        <v>193</v>
      </c>
      <c r="D337" s="191"/>
      <c r="E337" s="192" t="s">
        <v>132</v>
      </c>
      <c r="F337" s="175">
        <v>2</v>
      </c>
      <c r="G337" s="175"/>
      <c r="H337" s="176"/>
      <c r="I337" s="175"/>
      <c r="J337" s="176"/>
      <c r="K337" s="189"/>
      <c r="L337" s="184"/>
      <c r="R337" s="52">
        <v>2</v>
      </c>
    </row>
    <row r="338" spans="2:18" s="52" customFormat="1" ht="24.6" customHeight="1">
      <c r="B338" s="262"/>
      <c r="C338" s="190" t="s">
        <v>194</v>
      </c>
      <c r="D338" s="191"/>
      <c r="E338" s="192" t="s">
        <v>132</v>
      </c>
      <c r="F338" s="175">
        <v>60</v>
      </c>
      <c r="G338" s="175"/>
      <c r="H338" s="176"/>
      <c r="I338" s="175"/>
      <c r="J338" s="176"/>
      <c r="K338" s="189"/>
      <c r="L338" s="184"/>
      <c r="R338" s="52">
        <v>60</v>
      </c>
    </row>
    <row r="339" spans="2:18" s="52" customFormat="1" ht="24.6" customHeight="1">
      <c r="B339" s="262"/>
      <c r="C339" s="190" t="s">
        <v>195</v>
      </c>
      <c r="D339" s="191"/>
      <c r="E339" s="192" t="s">
        <v>132</v>
      </c>
      <c r="F339" s="175">
        <v>10</v>
      </c>
      <c r="G339" s="175"/>
      <c r="H339" s="176"/>
      <c r="I339" s="175"/>
      <c r="J339" s="176"/>
      <c r="K339" s="189"/>
      <c r="L339" s="184"/>
      <c r="R339" s="52">
        <v>10</v>
      </c>
    </row>
    <row r="340" spans="2:18" s="52" customFormat="1" ht="24.6" customHeight="1">
      <c r="B340" s="262"/>
      <c r="C340" s="190" t="s">
        <v>196</v>
      </c>
      <c r="D340" s="191"/>
      <c r="E340" s="192" t="s">
        <v>132</v>
      </c>
      <c r="F340" s="175">
        <v>2</v>
      </c>
      <c r="G340" s="175"/>
      <c r="H340" s="176"/>
      <c r="I340" s="175"/>
      <c r="J340" s="176"/>
      <c r="K340" s="189"/>
      <c r="L340" s="184"/>
      <c r="R340" s="52">
        <v>2</v>
      </c>
    </row>
    <row r="341" spans="2:18" s="52" customFormat="1" ht="24.6" customHeight="1">
      <c r="B341" s="273"/>
      <c r="C341" s="274" t="s">
        <v>197</v>
      </c>
      <c r="D341" s="275"/>
      <c r="E341" s="219" t="s">
        <v>132</v>
      </c>
      <c r="F341" s="221">
        <v>2</v>
      </c>
      <c r="G341" s="221"/>
      <c r="H341" s="222"/>
      <c r="I341" s="221"/>
      <c r="J341" s="222"/>
      <c r="K341" s="238"/>
      <c r="L341" s="277"/>
      <c r="R341" s="52">
        <v>2</v>
      </c>
    </row>
    <row r="342" spans="2:18" s="52" customFormat="1" ht="24.6" customHeight="1">
      <c r="B342" s="269"/>
      <c r="C342" s="271" t="s">
        <v>198</v>
      </c>
      <c r="D342" s="272"/>
      <c r="E342" s="203" t="s">
        <v>132</v>
      </c>
      <c r="F342" s="225">
        <v>120</v>
      </c>
      <c r="G342" s="225"/>
      <c r="H342" s="215"/>
      <c r="I342" s="225"/>
      <c r="J342" s="215"/>
      <c r="K342" s="237"/>
      <c r="L342" s="260"/>
      <c r="R342" s="52">
        <v>120</v>
      </c>
    </row>
    <row r="343" spans="2:18" s="52" customFormat="1" ht="24.6" customHeight="1">
      <c r="B343" s="262"/>
      <c r="C343" s="190" t="s">
        <v>199</v>
      </c>
      <c r="D343" s="191"/>
      <c r="E343" s="192" t="s">
        <v>132</v>
      </c>
      <c r="F343" s="175">
        <v>1</v>
      </c>
      <c r="G343" s="175"/>
      <c r="H343" s="176"/>
      <c r="I343" s="175"/>
      <c r="J343" s="176"/>
      <c r="K343" s="189"/>
      <c r="L343" s="184"/>
      <c r="R343" s="52">
        <v>1</v>
      </c>
    </row>
    <row r="344" spans="2:18" s="52" customFormat="1" ht="24.6" customHeight="1">
      <c r="B344" s="262"/>
      <c r="C344" s="190" t="s">
        <v>200</v>
      </c>
      <c r="D344" s="191"/>
      <c r="E344" s="192" t="s">
        <v>132</v>
      </c>
      <c r="F344" s="175">
        <v>1</v>
      </c>
      <c r="G344" s="175"/>
      <c r="H344" s="176"/>
      <c r="I344" s="175"/>
      <c r="J344" s="176"/>
      <c r="K344" s="189"/>
      <c r="L344" s="184"/>
      <c r="R344" s="52">
        <v>1</v>
      </c>
    </row>
    <row r="345" spans="2:18" s="52" customFormat="1" ht="24.6" customHeight="1">
      <c r="B345" s="262"/>
      <c r="C345" s="190" t="s">
        <v>201</v>
      </c>
      <c r="D345" s="191"/>
      <c r="E345" s="192" t="s">
        <v>132</v>
      </c>
      <c r="F345" s="175">
        <v>3</v>
      </c>
      <c r="G345" s="175"/>
      <c r="H345" s="176"/>
      <c r="I345" s="175"/>
      <c r="J345" s="176"/>
      <c r="K345" s="189"/>
      <c r="L345" s="184"/>
      <c r="R345" s="52">
        <v>3</v>
      </c>
    </row>
    <row r="346" spans="2:18" s="52" customFormat="1" ht="24.6" customHeight="1">
      <c r="B346" s="262"/>
      <c r="C346" s="190" t="s">
        <v>202</v>
      </c>
      <c r="D346" s="191"/>
      <c r="E346" s="192" t="s">
        <v>132</v>
      </c>
      <c r="F346" s="175">
        <v>1</v>
      </c>
      <c r="G346" s="175"/>
      <c r="H346" s="176"/>
      <c r="I346" s="175"/>
      <c r="J346" s="176"/>
      <c r="K346" s="189"/>
      <c r="L346" s="184"/>
      <c r="R346" s="52">
        <v>1</v>
      </c>
    </row>
    <row r="347" spans="2:18" s="52" customFormat="1" ht="24.6" customHeight="1">
      <c r="B347" s="262"/>
      <c r="C347" s="190" t="s">
        <v>203</v>
      </c>
      <c r="D347" s="191"/>
      <c r="E347" s="192" t="s">
        <v>132</v>
      </c>
      <c r="F347" s="175">
        <v>1</v>
      </c>
      <c r="G347" s="175"/>
      <c r="H347" s="176"/>
      <c r="I347" s="175"/>
      <c r="J347" s="176"/>
      <c r="K347" s="189"/>
      <c r="L347" s="184"/>
      <c r="R347" s="52">
        <v>1</v>
      </c>
    </row>
    <row r="348" spans="2:18" s="52" customFormat="1" ht="24.6" customHeight="1">
      <c r="B348" s="262"/>
      <c r="C348" s="190" t="s">
        <v>204</v>
      </c>
      <c r="D348" s="191"/>
      <c r="E348" s="192" t="s">
        <v>132</v>
      </c>
      <c r="F348" s="175">
        <v>8</v>
      </c>
      <c r="G348" s="175"/>
      <c r="H348" s="176"/>
      <c r="I348" s="175"/>
      <c r="J348" s="176"/>
      <c r="K348" s="189"/>
      <c r="L348" s="184"/>
      <c r="R348" s="52">
        <v>8</v>
      </c>
    </row>
    <row r="349" spans="2:18" s="52" customFormat="1" ht="24.6" customHeight="1">
      <c r="B349" s="262"/>
      <c r="C349" s="190" t="s">
        <v>205</v>
      </c>
      <c r="D349" s="191"/>
      <c r="E349" s="192" t="s">
        <v>132</v>
      </c>
      <c r="F349" s="175">
        <v>33</v>
      </c>
      <c r="G349" s="175"/>
      <c r="H349" s="176"/>
      <c r="I349" s="175"/>
      <c r="J349" s="176"/>
      <c r="K349" s="189"/>
      <c r="L349" s="184"/>
      <c r="R349" s="52">
        <v>33</v>
      </c>
    </row>
    <row r="350" spans="2:18" s="52" customFormat="1" ht="24.6" customHeight="1">
      <c r="B350" s="262"/>
      <c r="C350" s="190" t="s">
        <v>206</v>
      </c>
      <c r="D350" s="191"/>
      <c r="E350" s="192" t="s">
        <v>132</v>
      </c>
      <c r="F350" s="175">
        <v>1</v>
      </c>
      <c r="G350" s="175"/>
      <c r="H350" s="176"/>
      <c r="I350" s="175"/>
      <c r="J350" s="176"/>
      <c r="K350" s="189"/>
      <c r="L350" s="184"/>
      <c r="R350" s="52">
        <v>1</v>
      </c>
    </row>
    <row r="351" spans="2:18" s="52" customFormat="1" ht="24.6" customHeight="1">
      <c r="B351" s="262"/>
      <c r="C351" s="190" t="s">
        <v>207</v>
      </c>
      <c r="D351" s="191"/>
      <c r="E351" s="192" t="s">
        <v>132</v>
      </c>
      <c r="F351" s="175">
        <v>1</v>
      </c>
      <c r="G351" s="175"/>
      <c r="H351" s="176"/>
      <c r="I351" s="175"/>
      <c r="J351" s="176"/>
      <c r="K351" s="189"/>
      <c r="L351" s="184"/>
      <c r="R351" s="52">
        <v>1</v>
      </c>
    </row>
    <row r="352" spans="2:18" s="119" customFormat="1" ht="24.6" customHeight="1">
      <c r="B352" s="155"/>
      <c r="C352" s="190" t="s">
        <v>208</v>
      </c>
      <c r="D352" s="191"/>
      <c r="E352" s="192" t="s">
        <v>132</v>
      </c>
      <c r="F352" s="175">
        <v>1</v>
      </c>
      <c r="G352" s="175"/>
      <c r="H352" s="176"/>
      <c r="I352" s="175"/>
      <c r="J352" s="176"/>
      <c r="K352" s="189"/>
      <c r="L352" s="184" t="s">
        <v>209</v>
      </c>
      <c r="R352" s="119">
        <v>1</v>
      </c>
    </row>
    <row r="353" spans="2:18" s="119" customFormat="1" ht="24.6" customHeight="1">
      <c r="B353" s="155"/>
      <c r="C353" s="190" t="s">
        <v>210</v>
      </c>
      <c r="D353" s="191"/>
      <c r="E353" s="192" t="s">
        <v>132</v>
      </c>
      <c r="F353" s="175">
        <v>3</v>
      </c>
      <c r="G353" s="175"/>
      <c r="H353" s="176"/>
      <c r="I353" s="175"/>
      <c r="J353" s="176"/>
      <c r="K353" s="189"/>
      <c r="L353" s="184"/>
      <c r="R353" s="119">
        <v>3</v>
      </c>
    </row>
    <row r="354" spans="2:18" s="52" customFormat="1" ht="24.6" customHeight="1">
      <c r="B354" s="262"/>
      <c r="C354" s="190" t="s">
        <v>211</v>
      </c>
      <c r="D354" s="191"/>
      <c r="E354" s="192" t="s">
        <v>132</v>
      </c>
      <c r="F354" s="175">
        <v>6</v>
      </c>
      <c r="G354" s="175"/>
      <c r="H354" s="176"/>
      <c r="I354" s="175"/>
      <c r="J354" s="176"/>
      <c r="K354" s="189"/>
      <c r="L354" s="184"/>
      <c r="R354" s="52">
        <v>6</v>
      </c>
    </row>
    <row r="355" spans="2:18" s="52" customFormat="1" ht="24.6" customHeight="1">
      <c r="B355" s="262"/>
      <c r="C355" s="190" t="s">
        <v>212</v>
      </c>
      <c r="D355" s="191"/>
      <c r="E355" s="192" t="s">
        <v>132</v>
      </c>
      <c r="F355" s="175">
        <v>6</v>
      </c>
      <c r="G355" s="175"/>
      <c r="H355" s="176"/>
      <c r="I355" s="175"/>
      <c r="J355" s="176"/>
      <c r="K355" s="189"/>
      <c r="L355" s="184"/>
      <c r="R355" s="52">
        <v>6</v>
      </c>
    </row>
    <row r="356" spans="2:18" s="52" customFormat="1" ht="24.6" customHeight="1">
      <c r="B356" s="262"/>
      <c r="C356" s="190" t="s">
        <v>213</v>
      </c>
      <c r="D356" s="191"/>
      <c r="E356" s="192" t="s">
        <v>132</v>
      </c>
      <c r="F356" s="175">
        <v>3</v>
      </c>
      <c r="G356" s="175"/>
      <c r="H356" s="176"/>
      <c r="I356" s="175"/>
      <c r="J356" s="176"/>
      <c r="K356" s="189"/>
      <c r="L356" s="184"/>
      <c r="R356" s="52">
        <v>3</v>
      </c>
    </row>
    <row r="357" spans="2:18" s="52" customFormat="1" ht="24.6" customHeight="1">
      <c r="B357" s="262"/>
      <c r="C357" s="190" t="s">
        <v>214</v>
      </c>
      <c r="D357" s="191"/>
      <c r="E357" s="192" t="s">
        <v>132</v>
      </c>
      <c r="F357" s="175">
        <v>1</v>
      </c>
      <c r="G357" s="175"/>
      <c r="H357" s="176"/>
      <c r="I357" s="175"/>
      <c r="J357" s="176"/>
      <c r="K357" s="189"/>
      <c r="L357" s="184"/>
      <c r="R357" s="52">
        <v>1</v>
      </c>
    </row>
    <row r="358" spans="2:18" s="52" customFormat="1" ht="24.6" customHeight="1">
      <c r="B358" s="262"/>
      <c r="C358" s="190" t="s">
        <v>215</v>
      </c>
      <c r="D358" s="191"/>
      <c r="E358" s="192" t="s">
        <v>132</v>
      </c>
      <c r="F358" s="175">
        <v>6</v>
      </c>
      <c r="G358" s="175"/>
      <c r="H358" s="176"/>
      <c r="I358" s="175"/>
      <c r="J358" s="176"/>
      <c r="K358" s="189"/>
      <c r="L358" s="184"/>
      <c r="R358" s="52">
        <v>6</v>
      </c>
    </row>
    <row r="359" spans="2:18" s="52" customFormat="1" ht="24.6" customHeight="1">
      <c r="B359" s="262"/>
      <c r="C359" s="190" t="s">
        <v>216</v>
      </c>
      <c r="D359" s="191"/>
      <c r="E359" s="192" t="s">
        <v>132</v>
      </c>
      <c r="F359" s="175">
        <v>4</v>
      </c>
      <c r="G359" s="175"/>
      <c r="H359" s="176"/>
      <c r="I359" s="175"/>
      <c r="J359" s="176"/>
      <c r="K359" s="189"/>
      <c r="L359" s="184"/>
      <c r="R359" s="52">
        <v>4</v>
      </c>
    </row>
    <row r="360" spans="2:18" s="52" customFormat="1" ht="24.6" customHeight="1">
      <c r="B360" s="262"/>
      <c r="C360" s="190" t="s">
        <v>217</v>
      </c>
      <c r="D360" s="191"/>
      <c r="E360" s="192" t="s">
        <v>132</v>
      </c>
      <c r="F360" s="175">
        <v>4</v>
      </c>
      <c r="G360" s="175"/>
      <c r="H360" s="176"/>
      <c r="I360" s="175"/>
      <c r="J360" s="176"/>
      <c r="K360" s="189"/>
      <c r="L360" s="184"/>
      <c r="R360" s="52">
        <v>4</v>
      </c>
    </row>
    <row r="361" spans="2:18" s="52" customFormat="1" ht="24.6" customHeight="1">
      <c r="B361" s="269"/>
      <c r="C361" s="271" t="s">
        <v>218</v>
      </c>
      <c r="D361" s="272"/>
      <c r="E361" s="203" t="s">
        <v>132</v>
      </c>
      <c r="F361" s="225">
        <v>1</v>
      </c>
      <c r="G361" s="225"/>
      <c r="H361" s="215"/>
      <c r="I361" s="225"/>
      <c r="J361" s="215"/>
      <c r="K361" s="237"/>
      <c r="L361" s="260"/>
      <c r="R361" s="52">
        <v>1</v>
      </c>
    </row>
    <row r="362" spans="2:18" s="52" customFormat="1" ht="24.6" customHeight="1">
      <c r="B362" s="262"/>
      <c r="C362" s="190" t="s">
        <v>219</v>
      </c>
      <c r="D362" s="191"/>
      <c r="E362" s="192" t="s">
        <v>132</v>
      </c>
      <c r="F362" s="175">
        <v>1</v>
      </c>
      <c r="G362" s="175"/>
      <c r="H362" s="176"/>
      <c r="I362" s="175"/>
      <c r="J362" s="176"/>
      <c r="K362" s="189"/>
      <c r="L362" s="184"/>
      <c r="R362" s="52">
        <v>1</v>
      </c>
    </row>
    <row r="363" spans="2:18" s="52" customFormat="1" ht="24.6" customHeight="1">
      <c r="B363" s="262"/>
      <c r="C363" s="190" t="s">
        <v>220</v>
      </c>
      <c r="D363" s="191"/>
      <c r="E363" s="192" t="s">
        <v>132</v>
      </c>
      <c r="F363" s="175">
        <v>1</v>
      </c>
      <c r="G363" s="175"/>
      <c r="H363" s="176"/>
      <c r="I363" s="175"/>
      <c r="J363" s="176"/>
      <c r="K363" s="189"/>
      <c r="L363" s="184"/>
      <c r="R363" s="52">
        <v>1</v>
      </c>
    </row>
    <row r="364" spans="2:18" s="52" customFormat="1" ht="24.6" customHeight="1">
      <c r="B364" s="262"/>
      <c r="C364" s="190" t="s">
        <v>221</v>
      </c>
      <c r="D364" s="191"/>
      <c r="E364" s="192" t="s">
        <v>132</v>
      </c>
      <c r="F364" s="175">
        <v>1</v>
      </c>
      <c r="G364" s="175"/>
      <c r="H364" s="176"/>
      <c r="I364" s="175"/>
      <c r="J364" s="176"/>
      <c r="K364" s="189"/>
      <c r="L364" s="184"/>
      <c r="R364" s="52">
        <v>1</v>
      </c>
    </row>
    <row r="365" spans="2:18" s="52" customFormat="1" ht="24.6" customHeight="1">
      <c r="B365" s="262"/>
      <c r="C365" s="190" t="s">
        <v>222</v>
      </c>
      <c r="D365" s="191"/>
      <c r="E365" s="192" t="s">
        <v>132</v>
      </c>
      <c r="F365" s="175">
        <v>2</v>
      </c>
      <c r="G365" s="175"/>
      <c r="H365" s="176"/>
      <c r="I365" s="175"/>
      <c r="J365" s="176"/>
      <c r="K365" s="189"/>
      <c r="L365" s="184"/>
      <c r="R365" s="52">
        <v>2</v>
      </c>
    </row>
    <row r="366" spans="2:18" s="52" customFormat="1" ht="24.6" customHeight="1">
      <c r="B366" s="262"/>
      <c r="C366" s="190" t="s">
        <v>223</v>
      </c>
      <c r="D366" s="191"/>
      <c r="E366" s="192" t="s">
        <v>132</v>
      </c>
      <c r="F366" s="175">
        <v>1</v>
      </c>
      <c r="G366" s="175"/>
      <c r="H366" s="176"/>
      <c r="I366" s="175"/>
      <c r="J366" s="176"/>
      <c r="K366" s="189"/>
      <c r="L366" s="184"/>
      <c r="R366" s="52">
        <v>1</v>
      </c>
    </row>
    <row r="367" spans="2:18" s="52" customFormat="1" ht="24.6" customHeight="1">
      <c r="B367" s="262"/>
      <c r="C367" s="190" t="s">
        <v>224</v>
      </c>
      <c r="D367" s="191"/>
      <c r="E367" s="192" t="s">
        <v>132</v>
      </c>
      <c r="F367" s="175">
        <v>12</v>
      </c>
      <c r="G367" s="175"/>
      <c r="H367" s="176"/>
      <c r="I367" s="175"/>
      <c r="J367" s="176"/>
      <c r="K367" s="189"/>
      <c r="L367" s="184"/>
      <c r="R367" s="52">
        <v>12</v>
      </c>
    </row>
    <row r="368" spans="2:18" s="52" customFormat="1" ht="24.6" customHeight="1">
      <c r="B368" s="262"/>
      <c r="C368" s="190" t="s">
        <v>225</v>
      </c>
      <c r="D368" s="191"/>
      <c r="E368" s="192" t="s">
        <v>132</v>
      </c>
      <c r="F368" s="175">
        <v>64</v>
      </c>
      <c r="G368" s="175"/>
      <c r="H368" s="176"/>
      <c r="I368" s="175"/>
      <c r="J368" s="176"/>
      <c r="K368" s="189"/>
      <c r="L368" s="184"/>
      <c r="R368" s="52">
        <v>64</v>
      </c>
    </row>
    <row r="369" spans="2:18" s="52" customFormat="1" ht="24.6" customHeight="1">
      <c r="B369" s="262"/>
      <c r="C369" s="190" t="s">
        <v>226</v>
      </c>
      <c r="D369" s="191"/>
      <c r="E369" s="192" t="s">
        <v>132</v>
      </c>
      <c r="F369" s="175">
        <v>1</v>
      </c>
      <c r="G369" s="175"/>
      <c r="H369" s="176"/>
      <c r="I369" s="175"/>
      <c r="J369" s="176"/>
      <c r="K369" s="189"/>
      <c r="L369" s="181"/>
      <c r="R369" s="52">
        <v>1</v>
      </c>
    </row>
    <row r="370" spans="2:18" s="52" customFormat="1" ht="24.6" customHeight="1">
      <c r="B370" s="262"/>
      <c r="C370" s="190" t="s">
        <v>227</v>
      </c>
      <c r="D370" s="191"/>
      <c r="E370" s="192" t="s">
        <v>132</v>
      </c>
      <c r="F370" s="175">
        <v>1</v>
      </c>
      <c r="G370" s="175"/>
      <c r="H370" s="176"/>
      <c r="I370" s="175"/>
      <c r="J370" s="176"/>
      <c r="K370" s="189"/>
      <c r="L370" s="278"/>
      <c r="R370" s="52">
        <v>1</v>
      </c>
    </row>
    <row r="371" spans="2:18" s="52" customFormat="1" ht="24.6" customHeight="1">
      <c r="B371" s="273"/>
      <c r="C371" s="274"/>
      <c r="D371" s="275"/>
      <c r="E371" s="219"/>
      <c r="F371" s="221"/>
      <c r="G371" s="221"/>
      <c r="H371" s="176"/>
      <c r="I371" s="221"/>
      <c r="J371" s="176"/>
      <c r="K371" s="189"/>
      <c r="L371" s="286"/>
    </row>
    <row r="372" spans="2:18" s="52" customFormat="1" ht="24.6" customHeight="1">
      <c r="B372" s="268"/>
      <c r="C372" s="753" t="s">
        <v>78</v>
      </c>
      <c r="D372" s="753"/>
      <c r="E372" s="253"/>
      <c r="F372" s="123"/>
      <c r="G372" s="123"/>
      <c r="H372" s="202"/>
      <c r="I372" s="202"/>
      <c r="J372" s="202"/>
      <c r="K372" s="202"/>
      <c r="L372" s="287"/>
    </row>
    <row r="373" spans="2:18" s="52" customFormat="1" ht="24.6" customHeight="1">
      <c r="B373" s="269"/>
      <c r="C373" s="754" t="s">
        <v>141</v>
      </c>
      <c r="D373" s="755"/>
      <c r="E373" s="241"/>
      <c r="F373" s="214"/>
      <c r="G373" s="214"/>
      <c r="H373" s="215"/>
      <c r="I373" s="215"/>
      <c r="J373" s="215"/>
      <c r="K373" s="237"/>
      <c r="L373" s="288"/>
    </row>
    <row r="374" spans="2:18" s="52" customFormat="1" ht="24.6" customHeight="1">
      <c r="B374" s="262"/>
      <c r="C374" s="195" t="s">
        <v>228</v>
      </c>
      <c r="D374" s="196"/>
      <c r="E374" s="173"/>
      <c r="F374" s="87"/>
      <c r="G374" s="87"/>
      <c r="H374" s="176"/>
      <c r="I374" s="176"/>
      <c r="J374" s="176"/>
      <c r="K374" s="189"/>
      <c r="L374" s="278"/>
    </row>
    <row r="375" spans="2:18" s="52" customFormat="1" ht="24.6" customHeight="1">
      <c r="B375" s="262"/>
      <c r="C375" s="195"/>
      <c r="D375" s="196" t="s">
        <v>229</v>
      </c>
      <c r="E375" s="173" t="s">
        <v>42</v>
      </c>
      <c r="F375" s="87">
        <v>37</v>
      </c>
      <c r="G375" s="87"/>
      <c r="H375" s="176"/>
      <c r="I375" s="176"/>
      <c r="J375" s="176"/>
      <c r="K375" s="189"/>
      <c r="L375" s="278"/>
      <c r="R375" s="52">
        <v>37</v>
      </c>
    </row>
    <row r="376" spans="2:18" s="52" customFormat="1" ht="24.6" customHeight="1">
      <c r="B376" s="262"/>
      <c r="C376" s="195"/>
      <c r="D376" s="196" t="s">
        <v>230</v>
      </c>
      <c r="E376" s="173" t="s">
        <v>134</v>
      </c>
      <c r="F376" s="87">
        <v>17</v>
      </c>
      <c r="G376" s="87"/>
      <c r="H376" s="176"/>
      <c r="I376" s="176"/>
      <c r="J376" s="176"/>
      <c r="K376" s="189"/>
      <c r="L376" s="278"/>
      <c r="R376" s="52">
        <v>17</v>
      </c>
    </row>
    <row r="377" spans="2:18" s="52" customFormat="1" ht="24.6" customHeight="1">
      <c r="B377" s="262"/>
      <c r="C377" s="195"/>
      <c r="D377" s="196" t="s">
        <v>231</v>
      </c>
      <c r="E377" s="173" t="s">
        <v>134</v>
      </c>
      <c r="F377" s="87">
        <v>9</v>
      </c>
      <c r="G377" s="87"/>
      <c r="H377" s="176"/>
      <c r="I377" s="176"/>
      <c r="J377" s="176"/>
      <c r="K377" s="189"/>
      <c r="L377" s="278"/>
      <c r="R377" s="52">
        <v>9</v>
      </c>
    </row>
    <row r="378" spans="2:18" s="52" customFormat="1" ht="24.6" customHeight="1">
      <c r="B378" s="262"/>
      <c r="C378" s="195"/>
      <c r="D378" s="196" t="s">
        <v>232</v>
      </c>
      <c r="E378" s="173" t="s">
        <v>42</v>
      </c>
      <c r="F378" s="87">
        <v>37</v>
      </c>
      <c r="G378" s="87"/>
      <c r="H378" s="176"/>
      <c r="I378" s="176"/>
      <c r="J378" s="176"/>
      <c r="K378" s="189"/>
      <c r="L378" s="278"/>
      <c r="R378" s="52">
        <v>37</v>
      </c>
    </row>
    <row r="379" spans="2:18" s="52" customFormat="1" ht="24.6" customHeight="1">
      <c r="B379" s="262"/>
      <c r="C379" s="195"/>
      <c r="D379" s="196" t="s">
        <v>162</v>
      </c>
      <c r="E379" s="173" t="s">
        <v>99</v>
      </c>
      <c r="F379" s="87">
        <v>76</v>
      </c>
      <c r="G379" s="175"/>
      <c r="H379" s="176"/>
      <c r="I379" s="176"/>
      <c r="J379" s="176"/>
      <c r="K379" s="189"/>
      <c r="L379" s="278"/>
      <c r="R379" s="52">
        <v>76</v>
      </c>
    </row>
    <row r="380" spans="2:18" s="52" customFormat="1" ht="24.6" customHeight="1">
      <c r="B380" s="262"/>
      <c r="C380" s="195"/>
      <c r="D380" s="196" t="s">
        <v>233</v>
      </c>
      <c r="E380" s="173" t="s">
        <v>99</v>
      </c>
      <c r="F380" s="87">
        <v>428</v>
      </c>
      <c r="G380" s="175"/>
      <c r="H380" s="176"/>
      <c r="I380" s="176"/>
      <c r="J380" s="176"/>
      <c r="K380" s="189"/>
      <c r="L380" s="278"/>
      <c r="R380" s="52">
        <v>428</v>
      </c>
    </row>
    <row r="381" spans="2:18" s="52" customFormat="1" ht="24.6" customHeight="1">
      <c r="B381" s="262"/>
      <c r="C381" s="195"/>
      <c r="D381" s="196" t="s">
        <v>135</v>
      </c>
      <c r="E381" s="173" t="s">
        <v>42</v>
      </c>
      <c r="F381" s="87">
        <v>22</v>
      </c>
      <c r="G381" s="87"/>
      <c r="H381" s="176"/>
      <c r="I381" s="176"/>
      <c r="J381" s="176"/>
      <c r="K381" s="189"/>
      <c r="L381" s="278"/>
      <c r="R381" s="52">
        <v>22</v>
      </c>
    </row>
    <row r="382" spans="2:18" s="52" customFormat="1" ht="24.6" customHeight="1">
      <c r="B382" s="262"/>
      <c r="C382" s="195" t="s">
        <v>234</v>
      </c>
      <c r="D382" s="196"/>
      <c r="E382" s="173"/>
      <c r="F382" s="87"/>
      <c r="G382" s="87"/>
      <c r="H382" s="176"/>
      <c r="I382" s="176"/>
      <c r="J382" s="176"/>
      <c r="K382" s="189"/>
      <c r="L382" s="278"/>
    </row>
    <row r="383" spans="2:18" s="52" customFormat="1" ht="24.6" customHeight="1">
      <c r="B383" s="262"/>
      <c r="C383" s="195"/>
      <c r="D383" s="196" t="s">
        <v>235</v>
      </c>
      <c r="E383" s="173" t="s">
        <v>42</v>
      </c>
      <c r="F383" s="87">
        <v>152</v>
      </c>
      <c r="G383" s="87"/>
      <c r="H383" s="176"/>
      <c r="I383" s="176"/>
      <c r="J383" s="176"/>
      <c r="K383" s="189"/>
      <c r="L383" s="278"/>
      <c r="R383" s="52">
        <v>152</v>
      </c>
    </row>
    <row r="384" spans="2:18" s="52" customFormat="1" ht="24.6" customHeight="1">
      <c r="B384" s="262"/>
      <c r="C384" s="195"/>
      <c r="D384" s="196" t="s">
        <v>230</v>
      </c>
      <c r="E384" s="173" t="s">
        <v>134</v>
      </c>
      <c r="F384" s="87">
        <v>34</v>
      </c>
      <c r="G384" s="87"/>
      <c r="H384" s="176"/>
      <c r="I384" s="176"/>
      <c r="J384" s="176"/>
      <c r="K384" s="189"/>
      <c r="L384" s="278"/>
      <c r="R384" s="52">
        <v>34</v>
      </c>
    </row>
    <row r="385" spans="2:18" s="52" customFormat="1" ht="24.6" customHeight="1">
      <c r="B385" s="262"/>
      <c r="C385" s="195"/>
      <c r="D385" s="196" t="s">
        <v>236</v>
      </c>
      <c r="E385" s="173" t="s">
        <v>134</v>
      </c>
      <c r="F385" s="87">
        <v>9</v>
      </c>
      <c r="G385" s="87"/>
      <c r="H385" s="176"/>
      <c r="I385" s="176"/>
      <c r="J385" s="176"/>
      <c r="K385" s="189"/>
      <c r="L385" s="278"/>
      <c r="R385" s="52">
        <v>9</v>
      </c>
    </row>
    <row r="386" spans="2:18" s="52" customFormat="1" ht="24.6" customHeight="1">
      <c r="B386" s="262"/>
      <c r="C386" s="195"/>
      <c r="D386" s="196" t="s">
        <v>237</v>
      </c>
      <c r="E386" s="173" t="s">
        <v>134</v>
      </c>
      <c r="F386" s="87">
        <v>36</v>
      </c>
      <c r="G386" s="87"/>
      <c r="H386" s="176"/>
      <c r="I386" s="176"/>
      <c r="J386" s="176"/>
      <c r="K386" s="189"/>
      <c r="L386" s="278"/>
      <c r="R386" s="52">
        <v>36</v>
      </c>
    </row>
    <row r="387" spans="2:18" s="52" customFormat="1" ht="24.6" customHeight="1">
      <c r="B387" s="262"/>
      <c r="C387" s="195" t="s">
        <v>239</v>
      </c>
      <c r="D387" s="196"/>
      <c r="E387" s="173"/>
      <c r="F387" s="87"/>
      <c r="G387" s="87"/>
      <c r="H387" s="176"/>
      <c r="I387" s="176"/>
      <c r="J387" s="176"/>
      <c r="K387" s="189"/>
      <c r="L387" s="278"/>
    </row>
    <row r="388" spans="2:18" s="52" customFormat="1" ht="24.6" customHeight="1">
      <c r="B388" s="262"/>
      <c r="C388" s="195"/>
      <c r="D388" s="196" t="s">
        <v>235</v>
      </c>
      <c r="E388" s="173" t="s">
        <v>42</v>
      </c>
      <c r="F388" s="87">
        <v>1782</v>
      </c>
      <c r="G388" s="87"/>
      <c r="H388" s="176"/>
      <c r="I388" s="176"/>
      <c r="J388" s="176"/>
      <c r="K388" s="189"/>
      <c r="L388" s="278"/>
      <c r="R388" s="52">
        <v>1782</v>
      </c>
    </row>
    <row r="389" spans="2:18" s="52" customFormat="1" ht="24.6" customHeight="1">
      <c r="B389" s="262"/>
      <c r="C389" s="195"/>
      <c r="D389" s="196" t="s">
        <v>230</v>
      </c>
      <c r="E389" s="173" t="s">
        <v>134</v>
      </c>
      <c r="F389" s="87">
        <v>124</v>
      </c>
      <c r="G389" s="87"/>
      <c r="H389" s="176"/>
      <c r="I389" s="176"/>
      <c r="J389" s="176"/>
      <c r="K389" s="189"/>
      <c r="L389" s="278"/>
      <c r="R389" s="52">
        <v>124</v>
      </c>
    </row>
    <row r="390" spans="2:18" s="52" customFormat="1" ht="24.6" customHeight="1">
      <c r="B390" s="262"/>
      <c r="C390" s="195"/>
      <c r="D390" s="196" t="s">
        <v>240</v>
      </c>
      <c r="E390" s="173" t="s">
        <v>134</v>
      </c>
      <c r="F390" s="87">
        <v>134</v>
      </c>
      <c r="G390" s="87"/>
      <c r="H390" s="176"/>
      <c r="I390" s="176"/>
      <c r="J390" s="176"/>
      <c r="K390" s="189"/>
      <c r="L390" s="278"/>
      <c r="R390" s="52">
        <v>134</v>
      </c>
    </row>
    <row r="391" spans="2:18" s="52" customFormat="1" ht="24.6" customHeight="1">
      <c r="B391" s="273"/>
      <c r="C391" s="217"/>
      <c r="D391" s="218" t="s">
        <v>236</v>
      </c>
      <c r="E391" s="279" t="s">
        <v>134</v>
      </c>
      <c r="F391" s="220">
        <v>92</v>
      </c>
      <c r="G391" s="220"/>
      <c r="H391" s="222"/>
      <c r="I391" s="222"/>
      <c r="J391" s="222"/>
      <c r="K391" s="238"/>
      <c r="L391" s="286"/>
      <c r="R391" s="52">
        <v>92</v>
      </c>
    </row>
    <row r="392" spans="2:18" s="52" customFormat="1" ht="24.6" customHeight="1">
      <c r="B392" s="269"/>
      <c r="C392" s="223"/>
      <c r="D392" s="224" t="s">
        <v>237</v>
      </c>
      <c r="E392" s="241" t="s">
        <v>134</v>
      </c>
      <c r="F392" s="214">
        <v>251</v>
      </c>
      <c r="G392" s="214"/>
      <c r="H392" s="215"/>
      <c r="I392" s="215"/>
      <c r="J392" s="215"/>
      <c r="K392" s="237"/>
      <c r="L392" s="288"/>
      <c r="R392" s="52">
        <v>251</v>
      </c>
    </row>
    <row r="393" spans="2:18" s="52" customFormat="1" ht="24.6" customHeight="1">
      <c r="B393" s="262"/>
      <c r="C393" s="195"/>
      <c r="D393" s="196" t="s">
        <v>238</v>
      </c>
      <c r="E393" s="173" t="s">
        <v>42</v>
      </c>
      <c r="F393" s="87">
        <v>1782</v>
      </c>
      <c r="G393" s="87"/>
      <c r="H393" s="176"/>
      <c r="I393" s="176"/>
      <c r="J393" s="176"/>
      <c r="K393" s="189"/>
      <c r="L393" s="278"/>
      <c r="R393" s="52">
        <v>1782</v>
      </c>
    </row>
    <row r="394" spans="2:18" s="52" customFormat="1" ht="24.6" customHeight="1">
      <c r="B394" s="262"/>
      <c r="C394" s="195"/>
      <c r="D394" s="196" t="s">
        <v>241</v>
      </c>
      <c r="E394" s="173" t="s">
        <v>134</v>
      </c>
      <c r="F394" s="87">
        <v>18</v>
      </c>
      <c r="G394" s="87"/>
      <c r="H394" s="176"/>
      <c r="I394" s="176"/>
      <c r="J394" s="176"/>
      <c r="K394" s="189"/>
      <c r="L394" s="278"/>
      <c r="R394" s="52">
        <v>18</v>
      </c>
    </row>
    <row r="395" spans="2:18" s="52" customFormat="1" ht="24.6" customHeight="1">
      <c r="B395" s="262"/>
      <c r="C395" s="195"/>
      <c r="D395" s="196" t="s">
        <v>242</v>
      </c>
      <c r="E395" s="173" t="s">
        <v>42</v>
      </c>
      <c r="F395" s="87">
        <v>40</v>
      </c>
      <c r="G395" s="87"/>
      <c r="H395" s="176"/>
      <c r="I395" s="176"/>
      <c r="J395" s="176"/>
      <c r="K395" s="189"/>
      <c r="L395" s="278"/>
      <c r="R395" s="52">
        <v>40</v>
      </c>
    </row>
    <row r="396" spans="2:18" s="52" customFormat="1" ht="24.6" customHeight="1">
      <c r="B396" s="262"/>
      <c r="C396" s="195" t="s">
        <v>243</v>
      </c>
      <c r="D396" s="196"/>
      <c r="E396" s="173"/>
      <c r="F396" s="87"/>
      <c r="G396" s="87"/>
      <c r="H396" s="176"/>
      <c r="I396" s="176"/>
      <c r="J396" s="176"/>
      <c r="K396" s="189"/>
      <c r="L396" s="278"/>
    </row>
    <row r="397" spans="2:18" s="52" customFormat="1" ht="24.6" customHeight="1">
      <c r="B397" s="262"/>
      <c r="C397" s="195"/>
      <c r="D397" s="196" t="s">
        <v>235</v>
      </c>
      <c r="E397" s="173" t="s">
        <v>42</v>
      </c>
      <c r="F397" s="87">
        <v>258</v>
      </c>
      <c r="G397" s="87"/>
      <c r="H397" s="176"/>
      <c r="I397" s="176"/>
      <c r="J397" s="176"/>
      <c r="K397" s="189"/>
      <c r="L397" s="278"/>
      <c r="R397" s="52">
        <v>258</v>
      </c>
    </row>
    <row r="398" spans="2:18" s="52" customFormat="1" ht="24.6" customHeight="1">
      <c r="B398" s="262"/>
      <c r="C398" s="195"/>
      <c r="D398" s="196" t="s">
        <v>230</v>
      </c>
      <c r="E398" s="173" t="s">
        <v>134</v>
      </c>
      <c r="F398" s="87">
        <v>34</v>
      </c>
      <c r="G398" s="87"/>
      <c r="H398" s="176"/>
      <c r="I398" s="176"/>
      <c r="J398" s="176"/>
      <c r="K398" s="189"/>
      <c r="L398" s="278"/>
      <c r="R398" s="52">
        <v>34</v>
      </c>
    </row>
    <row r="399" spans="2:18" s="52" customFormat="1" ht="24.6" customHeight="1">
      <c r="B399" s="269"/>
      <c r="C399" s="223"/>
      <c r="D399" s="224" t="s">
        <v>240</v>
      </c>
      <c r="E399" s="241" t="s">
        <v>134</v>
      </c>
      <c r="F399" s="214">
        <v>31</v>
      </c>
      <c r="G399" s="214"/>
      <c r="H399" s="215"/>
      <c r="I399" s="215"/>
      <c r="J399" s="215"/>
      <c r="K399" s="237"/>
      <c r="L399" s="260"/>
      <c r="R399" s="52">
        <v>31</v>
      </c>
    </row>
    <row r="400" spans="2:18" s="52" customFormat="1" ht="24.6" customHeight="1">
      <c r="B400" s="262"/>
      <c r="C400" s="195"/>
      <c r="D400" s="196" t="s">
        <v>236</v>
      </c>
      <c r="E400" s="173" t="s">
        <v>134</v>
      </c>
      <c r="F400" s="87">
        <v>15</v>
      </c>
      <c r="G400" s="87"/>
      <c r="H400" s="176"/>
      <c r="I400" s="176"/>
      <c r="J400" s="176"/>
      <c r="K400" s="189"/>
      <c r="L400" s="184"/>
      <c r="R400" s="52">
        <v>15</v>
      </c>
    </row>
    <row r="401" spans="2:19" s="52" customFormat="1" ht="24.6" customHeight="1">
      <c r="B401" s="262"/>
      <c r="C401" s="195"/>
      <c r="D401" s="196" t="s">
        <v>237</v>
      </c>
      <c r="E401" s="173" t="s">
        <v>134</v>
      </c>
      <c r="F401" s="87">
        <v>61</v>
      </c>
      <c r="G401" s="87"/>
      <c r="H401" s="176"/>
      <c r="I401" s="176"/>
      <c r="J401" s="176"/>
      <c r="K401" s="189"/>
      <c r="L401" s="184"/>
      <c r="R401" s="52">
        <v>61</v>
      </c>
    </row>
    <row r="402" spans="2:19" s="52" customFormat="1" ht="24.6" customHeight="1">
      <c r="B402" s="262"/>
      <c r="C402" s="195" t="s">
        <v>244</v>
      </c>
      <c r="D402" s="196"/>
      <c r="E402" s="173"/>
      <c r="F402" s="87"/>
      <c r="G402" s="87"/>
      <c r="H402" s="176"/>
      <c r="I402" s="176"/>
      <c r="J402" s="176"/>
      <c r="K402" s="189"/>
      <c r="L402" s="184"/>
    </row>
    <row r="403" spans="2:19" s="52" customFormat="1" ht="24.6" customHeight="1">
      <c r="B403" s="262"/>
      <c r="C403" s="195"/>
      <c r="D403" s="196" t="s">
        <v>229</v>
      </c>
      <c r="E403" s="173" t="s">
        <v>42</v>
      </c>
      <c r="F403" s="87">
        <v>22</v>
      </c>
      <c r="G403" s="87"/>
      <c r="H403" s="176"/>
      <c r="I403" s="176"/>
      <c r="J403" s="176"/>
      <c r="K403" s="189"/>
      <c r="L403" s="184"/>
      <c r="R403" s="52">
        <v>22</v>
      </c>
    </row>
    <row r="404" spans="2:19" s="52" customFormat="1" ht="24.6" customHeight="1">
      <c r="B404" s="262"/>
      <c r="C404" s="195"/>
      <c r="D404" s="196" t="s">
        <v>230</v>
      </c>
      <c r="E404" s="173" t="s">
        <v>134</v>
      </c>
      <c r="F404" s="87">
        <v>11</v>
      </c>
      <c r="G404" s="87"/>
      <c r="H404" s="176"/>
      <c r="I404" s="176"/>
      <c r="J404" s="176"/>
      <c r="K404" s="189"/>
      <c r="L404" s="184"/>
      <c r="R404" s="52">
        <v>11</v>
      </c>
    </row>
    <row r="405" spans="2:19" s="52" customFormat="1" ht="24.6" customHeight="1">
      <c r="B405" s="262"/>
      <c r="C405" s="195"/>
      <c r="D405" s="196" t="s">
        <v>231</v>
      </c>
      <c r="E405" s="173" t="s">
        <v>134</v>
      </c>
      <c r="F405" s="87">
        <v>8</v>
      </c>
      <c r="G405" s="87"/>
      <c r="H405" s="176"/>
      <c r="I405" s="176"/>
      <c r="J405" s="176"/>
      <c r="K405" s="189"/>
      <c r="L405" s="184"/>
      <c r="R405" s="52">
        <v>8</v>
      </c>
    </row>
    <row r="406" spans="2:19" s="52" customFormat="1" ht="24.6" customHeight="1">
      <c r="B406" s="262"/>
      <c r="C406" s="195"/>
      <c r="D406" s="196" t="s">
        <v>245</v>
      </c>
      <c r="E406" s="173" t="s">
        <v>134</v>
      </c>
      <c r="F406" s="87">
        <v>8</v>
      </c>
      <c r="G406" s="87"/>
      <c r="H406" s="176"/>
      <c r="I406" s="176"/>
      <c r="J406" s="176"/>
      <c r="K406" s="189"/>
      <c r="L406" s="184"/>
      <c r="R406" s="52">
        <v>8</v>
      </c>
    </row>
    <row r="407" spans="2:19" s="52" customFormat="1" ht="24.6" customHeight="1">
      <c r="B407" s="262"/>
      <c r="C407" s="195"/>
      <c r="D407" s="196" t="s">
        <v>246</v>
      </c>
      <c r="E407" s="173" t="s">
        <v>99</v>
      </c>
      <c r="F407" s="87">
        <v>208</v>
      </c>
      <c r="G407" s="175"/>
      <c r="H407" s="176"/>
      <c r="I407" s="176"/>
      <c r="J407" s="176"/>
      <c r="K407" s="189"/>
      <c r="L407" s="184"/>
      <c r="N407" s="52">
        <v>36</v>
      </c>
      <c r="O407" s="52">
        <f>N407*1.05</f>
        <v>37.800000000000004</v>
      </c>
      <c r="P407" s="52">
        <v>5.5</v>
      </c>
      <c r="Q407" s="52">
        <f>O407*P407</f>
        <v>207.90000000000003</v>
      </c>
      <c r="R407" s="52">
        <v>208</v>
      </c>
      <c r="S407" s="52">
        <f>O407*R407</f>
        <v>7862.4000000000005</v>
      </c>
    </row>
    <row r="408" spans="2:19" s="52" customFormat="1" ht="24.6" customHeight="1">
      <c r="B408" s="262"/>
      <c r="C408" s="195"/>
      <c r="D408" s="196" t="s">
        <v>247</v>
      </c>
      <c r="E408" s="173" t="s">
        <v>132</v>
      </c>
      <c r="F408" s="87">
        <v>10</v>
      </c>
      <c r="G408" s="175"/>
      <c r="H408" s="176"/>
      <c r="I408" s="176"/>
      <c r="J408" s="176"/>
      <c r="K408" s="189"/>
      <c r="L408" s="184"/>
      <c r="R408" s="52">
        <v>10</v>
      </c>
    </row>
    <row r="409" spans="2:19" s="52" customFormat="1" ht="24.6" customHeight="1">
      <c r="B409" s="262"/>
      <c r="C409" s="195"/>
      <c r="D409" s="196" t="s">
        <v>135</v>
      </c>
      <c r="E409" s="173" t="s">
        <v>42</v>
      </c>
      <c r="F409" s="87">
        <v>19</v>
      </c>
      <c r="G409" s="87"/>
      <c r="H409" s="176"/>
      <c r="I409" s="176"/>
      <c r="J409" s="176"/>
      <c r="K409" s="189"/>
      <c r="L409" s="184"/>
      <c r="Q409" s="52">
        <f>SUM(S407:S408)</f>
        <v>7862.4000000000005</v>
      </c>
      <c r="R409" s="52">
        <v>19</v>
      </c>
    </row>
    <row r="410" spans="2:19" s="52" customFormat="1" ht="24.6" customHeight="1">
      <c r="B410" s="262"/>
      <c r="C410" s="195"/>
      <c r="D410" s="196" t="s">
        <v>242</v>
      </c>
      <c r="E410" s="173" t="s">
        <v>42</v>
      </c>
      <c r="F410" s="87">
        <v>5</v>
      </c>
      <c r="G410" s="87"/>
      <c r="H410" s="176"/>
      <c r="I410" s="176"/>
      <c r="J410" s="176"/>
      <c r="K410" s="189"/>
      <c r="L410" s="184"/>
      <c r="R410" s="52">
        <v>5</v>
      </c>
    </row>
    <row r="411" spans="2:19" s="52" customFormat="1" ht="24.6" customHeight="1">
      <c r="B411" s="273"/>
      <c r="C411" s="217"/>
      <c r="D411" s="218"/>
      <c r="E411" s="279"/>
      <c r="F411" s="220"/>
      <c r="G411" s="220"/>
      <c r="H411" s="176"/>
      <c r="I411" s="222"/>
      <c r="J411" s="176"/>
      <c r="K411" s="189"/>
      <c r="L411" s="277"/>
    </row>
    <row r="412" spans="2:19" s="52" customFormat="1" ht="24.6" customHeight="1">
      <c r="B412" s="268"/>
      <c r="C412" s="753" t="s">
        <v>78</v>
      </c>
      <c r="D412" s="753"/>
      <c r="E412" s="201"/>
      <c r="F412" s="123"/>
      <c r="G412" s="123"/>
      <c r="H412" s="202"/>
      <c r="I412" s="202"/>
      <c r="J412" s="202"/>
      <c r="K412" s="202"/>
      <c r="L412" s="270"/>
    </row>
    <row r="413" spans="2:19" s="52" customFormat="1" ht="24.6" customHeight="1">
      <c r="B413" s="269"/>
      <c r="C413" s="754" t="s">
        <v>142</v>
      </c>
      <c r="D413" s="755"/>
      <c r="E413" s="241"/>
      <c r="F413" s="204"/>
      <c r="G413" s="242"/>
      <c r="H413" s="243"/>
      <c r="I413" s="243"/>
      <c r="J413" s="243"/>
      <c r="K413" s="254"/>
      <c r="L413" s="260"/>
    </row>
    <row r="414" spans="2:19" s="52" customFormat="1" ht="24.6" customHeight="1">
      <c r="B414" s="262"/>
      <c r="C414" s="280" t="s">
        <v>248</v>
      </c>
      <c r="D414" s="196"/>
      <c r="E414" s="281" t="s">
        <v>249</v>
      </c>
      <c r="F414" s="87">
        <v>3</v>
      </c>
      <c r="G414" s="167"/>
      <c r="H414" s="67"/>
      <c r="I414" s="289"/>
      <c r="J414" s="67"/>
      <c r="K414" s="108"/>
      <c r="L414" s="184"/>
      <c r="R414" s="52">
        <v>3</v>
      </c>
    </row>
    <row r="415" spans="2:19" s="52" customFormat="1" ht="24.6" customHeight="1">
      <c r="B415" s="262"/>
      <c r="C415" s="607" t="s">
        <v>250</v>
      </c>
      <c r="D415" s="196"/>
      <c r="E415" s="281" t="s">
        <v>249</v>
      </c>
      <c r="F415" s="87">
        <v>3</v>
      </c>
      <c r="G415" s="167"/>
      <c r="H415" s="67"/>
      <c r="I415" s="289"/>
      <c r="J415" s="67"/>
      <c r="K415" s="108"/>
      <c r="L415" s="184"/>
      <c r="R415" s="52">
        <v>3</v>
      </c>
    </row>
    <row r="416" spans="2:19" s="52" customFormat="1" ht="24.6" customHeight="1">
      <c r="B416" s="262"/>
      <c r="C416" s="607" t="s">
        <v>251</v>
      </c>
      <c r="D416" s="196"/>
      <c r="E416" s="281" t="s">
        <v>249</v>
      </c>
      <c r="F416" s="87">
        <v>3</v>
      </c>
      <c r="G416" s="167"/>
      <c r="H416" s="67"/>
      <c r="I416" s="289"/>
      <c r="J416" s="67"/>
      <c r="K416" s="108"/>
      <c r="L416" s="184"/>
      <c r="R416" s="52">
        <v>3</v>
      </c>
    </row>
    <row r="417" spans="2:18" s="52" customFormat="1" ht="24.6" customHeight="1">
      <c r="B417" s="262"/>
      <c r="C417" s="607" t="s">
        <v>252</v>
      </c>
      <c r="D417" s="196"/>
      <c r="E417" s="281" t="s">
        <v>249</v>
      </c>
      <c r="F417" s="87">
        <v>3</v>
      </c>
      <c r="G417" s="167"/>
      <c r="H417" s="67"/>
      <c r="I417" s="289"/>
      <c r="J417" s="67"/>
      <c r="K417" s="108"/>
      <c r="L417" s="184"/>
      <c r="R417" s="52">
        <v>3</v>
      </c>
    </row>
    <row r="418" spans="2:18" s="52" customFormat="1" ht="24.6" customHeight="1">
      <c r="B418" s="262"/>
      <c r="C418" s="607" t="s">
        <v>253</v>
      </c>
      <c r="D418" s="196"/>
      <c r="E418" s="281" t="s">
        <v>249</v>
      </c>
      <c r="F418" s="87">
        <v>3</v>
      </c>
      <c r="G418" s="167"/>
      <c r="H418" s="67"/>
      <c r="I418" s="289"/>
      <c r="J418" s="67"/>
      <c r="K418" s="108"/>
      <c r="L418" s="184"/>
      <c r="R418" s="52">
        <v>3</v>
      </c>
    </row>
    <row r="419" spans="2:18" s="52" customFormat="1" ht="24.6" customHeight="1">
      <c r="B419" s="262"/>
      <c r="C419" s="608" t="s">
        <v>254</v>
      </c>
      <c r="D419" s="194"/>
      <c r="E419" s="283" t="s">
        <v>249</v>
      </c>
      <c r="F419" s="198">
        <v>3</v>
      </c>
      <c r="G419" s="284"/>
      <c r="H419" s="285"/>
      <c r="I419" s="290"/>
      <c r="J419" s="285"/>
      <c r="K419" s="291"/>
      <c r="L419" s="184"/>
      <c r="R419" s="52">
        <v>3</v>
      </c>
    </row>
    <row r="420" spans="2:18" s="52" customFormat="1" ht="24.6" customHeight="1">
      <c r="B420" s="262"/>
      <c r="C420" s="280" t="s">
        <v>255</v>
      </c>
      <c r="D420" s="196"/>
      <c r="E420" s="281" t="s">
        <v>249</v>
      </c>
      <c r="F420" s="87">
        <v>65</v>
      </c>
      <c r="G420" s="167"/>
      <c r="H420" s="67"/>
      <c r="I420" s="289"/>
      <c r="J420" s="67"/>
      <c r="K420" s="108"/>
      <c r="L420" s="184"/>
      <c r="R420" s="52">
        <v>65</v>
      </c>
    </row>
    <row r="421" spans="2:18" s="52" customFormat="1" ht="24.6" customHeight="1">
      <c r="B421" s="262"/>
      <c r="C421" s="607" t="s">
        <v>250</v>
      </c>
      <c r="D421" s="196"/>
      <c r="E421" s="281" t="s">
        <v>249</v>
      </c>
      <c r="F421" s="87">
        <v>65</v>
      </c>
      <c r="G421" s="167"/>
      <c r="H421" s="67"/>
      <c r="I421" s="289"/>
      <c r="J421" s="67"/>
      <c r="K421" s="108"/>
      <c r="L421" s="184"/>
      <c r="R421" s="52">
        <v>65</v>
      </c>
    </row>
    <row r="422" spans="2:18" s="52" customFormat="1" ht="24.6" customHeight="1">
      <c r="B422" s="262"/>
      <c r="C422" s="607" t="s">
        <v>251</v>
      </c>
      <c r="D422" s="196"/>
      <c r="E422" s="281" t="s">
        <v>249</v>
      </c>
      <c r="F422" s="87">
        <v>65</v>
      </c>
      <c r="G422" s="167"/>
      <c r="H422" s="67"/>
      <c r="I422" s="289"/>
      <c r="J422" s="67"/>
      <c r="K422" s="108"/>
      <c r="L422" s="184"/>
      <c r="R422" s="52">
        <v>65</v>
      </c>
    </row>
    <row r="423" spans="2:18" s="52" customFormat="1" ht="24.6" customHeight="1">
      <c r="B423" s="262"/>
      <c r="C423" s="607" t="s">
        <v>252</v>
      </c>
      <c r="D423" s="196"/>
      <c r="E423" s="281" t="s">
        <v>249</v>
      </c>
      <c r="F423" s="87">
        <v>65</v>
      </c>
      <c r="G423" s="167"/>
      <c r="H423" s="67"/>
      <c r="I423" s="289"/>
      <c r="J423" s="67"/>
      <c r="K423" s="108"/>
      <c r="L423" s="184"/>
      <c r="R423" s="52">
        <v>65</v>
      </c>
    </row>
    <row r="424" spans="2:18" s="52" customFormat="1" ht="24.6" customHeight="1">
      <c r="B424" s="262"/>
      <c r="C424" s="607" t="s">
        <v>253</v>
      </c>
      <c r="D424" s="196"/>
      <c r="E424" s="281" t="s">
        <v>249</v>
      </c>
      <c r="F424" s="87">
        <v>65</v>
      </c>
      <c r="G424" s="167"/>
      <c r="H424" s="67"/>
      <c r="I424" s="289"/>
      <c r="J424" s="67"/>
      <c r="K424" s="108"/>
      <c r="L424" s="184"/>
      <c r="R424" s="52">
        <v>65</v>
      </c>
    </row>
    <row r="425" spans="2:18" s="52" customFormat="1" ht="24.6" customHeight="1">
      <c r="B425" s="262"/>
      <c r="C425" s="607" t="s">
        <v>254</v>
      </c>
      <c r="D425" s="196"/>
      <c r="E425" s="281" t="s">
        <v>249</v>
      </c>
      <c r="F425" s="87">
        <v>65</v>
      </c>
      <c r="G425" s="167"/>
      <c r="H425" s="67"/>
      <c r="I425" s="289"/>
      <c r="J425" s="67"/>
      <c r="K425" s="108"/>
      <c r="L425" s="184"/>
      <c r="R425" s="52">
        <v>65</v>
      </c>
    </row>
    <row r="426" spans="2:18" s="52" customFormat="1" ht="24.6" customHeight="1">
      <c r="B426" s="262"/>
      <c r="C426" s="607" t="s">
        <v>256</v>
      </c>
      <c r="D426" s="196"/>
      <c r="E426" s="281" t="s">
        <v>134</v>
      </c>
      <c r="F426" s="87">
        <v>63</v>
      </c>
      <c r="G426" s="167"/>
      <c r="H426" s="67"/>
      <c r="I426" s="289"/>
      <c r="J426" s="67"/>
      <c r="K426" s="108"/>
      <c r="L426" s="184"/>
      <c r="R426" s="52">
        <v>63</v>
      </c>
    </row>
    <row r="427" spans="2:18" s="52" customFormat="1" ht="24.6" customHeight="1">
      <c r="B427" s="262"/>
      <c r="C427" s="280" t="s">
        <v>257</v>
      </c>
      <c r="D427" s="196"/>
      <c r="E427" s="281" t="s">
        <v>249</v>
      </c>
      <c r="F427" s="87">
        <v>68</v>
      </c>
      <c r="G427" s="167"/>
      <c r="H427" s="67"/>
      <c r="I427" s="289"/>
      <c r="J427" s="67"/>
      <c r="K427" s="108"/>
      <c r="L427" s="184"/>
      <c r="R427" s="52">
        <v>68</v>
      </c>
    </row>
    <row r="428" spans="2:18" s="52" customFormat="1" ht="24.6" customHeight="1">
      <c r="B428" s="262"/>
      <c r="C428" s="607" t="s">
        <v>258</v>
      </c>
      <c r="D428" s="196"/>
      <c r="E428" s="281" t="s">
        <v>249</v>
      </c>
      <c r="F428" s="87">
        <v>68</v>
      </c>
      <c r="G428" s="167"/>
      <c r="H428" s="67"/>
      <c r="I428" s="289"/>
      <c r="J428" s="67"/>
      <c r="K428" s="108"/>
      <c r="L428" s="184"/>
      <c r="R428" s="52">
        <v>68</v>
      </c>
    </row>
    <row r="429" spans="2:18" s="52" customFormat="1" ht="24.6" customHeight="1">
      <c r="B429" s="262"/>
      <c r="C429" s="607" t="s">
        <v>259</v>
      </c>
      <c r="D429" s="196"/>
      <c r="E429" s="281" t="s">
        <v>249</v>
      </c>
      <c r="F429" s="87">
        <v>136</v>
      </c>
      <c r="G429" s="167"/>
      <c r="H429" s="67"/>
      <c r="I429" s="289"/>
      <c r="J429" s="67"/>
      <c r="K429" s="108"/>
      <c r="L429" s="184"/>
      <c r="R429" s="52">
        <v>136</v>
      </c>
    </row>
    <row r="430" spans="2:18" s="52" customFormat="1" ht="24.6" customHeight="1">
      <c r="B430" s="262"/>
      <c r="C430" s="280" t="s">
        <v>260</v>
      </c>
      <c r="D430" s="196"/>
      <c r="E430" s="281" t="s">
        <v>249</v>
      </c>
      <c r="F430" s="87">
        <v>2</v>
      </c>
      <c r="G430" s="167"/>
      <c r="H430" s="67"/>
      <c r="I430" s="289"/>
      <c r="J430" s="67"/>
      <c r="K430" s="108"/>
      <c r="L430" s="184"/>
      <c r="R430" s="52">
        <v>2</v>
      </c>
    </row>
    <row r="431" spans="2:18" s="52" customFormat="1" ht="24.6" customHeight="1">
      <c r="B431" s="262"/>
      <c r="C431" s="607" t="s">
        <v>261</v>
      </c>
      <c r="D431" s="196"/>
      <c r="E431" s="281" t="s">
        <v>249</v>
      </c>
      <c r="F431" s="87">
        <v>2</v>
      </c>
      <c r="G431" s="167"/>
      <c r="H431" s="67"/>
      <c r="I431" s="289"/>
      <c r="J431" s="67"/>
      <c r="K431" s="108"/>
      <c r="L431" s="184"/>
      <c r="R431" s="52">
        <v>2</v>
      </c>
    </row>
    <row r="432" spans="2:18" s="52" customFormat="1" ht="24.6" customHeight="1">
      <c r="B432" s="262"/>
      <c r="C432" s="280" t="s">
        <v>262</v>
      </c>
      <c r="D432" s="196"/>
      <c r="E432" s="281"/>
      <c r="F432" s="87"/>
      <c r="G432" s="167"/>
      <c r="H432" s="67"/>
      <c r="I432" s="289"/>
      <c r="J432" s="67"/>
      <c r="K432" s="108"/>
      <c r="L432" s="184"/>
    </row>
    <row r="433" spans="2:18" s="52" customFormat="1" ht="24.6" customHeight="1">
      <c r="B433" s="262"/>
      <c r="C433" s="282" t="s">
        <v>263</v>
      </c>
      <c r="D433" s="196"/>
      <c r="E433" s="281" t="s">
        <v>249</v>
      </c>
      <c r="F433" s="87">
        <v>2</v>
      </c>
      <c r="G433" s="167"/>
      <c r="H433" s="67"/>
      <c r="I433" s="289"/>
      <c r="J433" s="67"/>
      <c r="K433" s="108"/>
      <c r="L433" s="184"/>
      <c r="R433" s="52">
        <v>2</v>
      </c>
    </row>
    <row r="434" spans="2:18" s="52" customFormat="1" ht="24.6" customHeight="1">
      <c r="B434" s="262"/>
      <c r="C434" s="282" t="s">
        <v>264</v>
      </c>
      <c r="D434" s="196"/>
      <c r="E434" s="281" t="s">
        <v>249</v>
      </c>
      <c r="F434" s="87">
        <v>2</v>
      </c>
      <c r="G434" s="167"/>
      <c r="H434" s="67"/>
      <c r="I434" s="289"/>
      <c r="J434" s="67"/>
      <c r="K434" s="108"/>
      <c r="L434" s="184"/>
      <c r="R434" s="52">
        <v>2</v>
      </c>
    </row>
    <row r="435" spans="2:18" s="52" customFormat="1" ht="24.6" customHeight="1">
      <c r="B435" s="262"/>
      <c r="C435" s="282" t="s">
        <v>265</v>
      </c>
      <c r="D435" s="196"/>
      <c r="E435" s="281" t="s">
        <v>249</v>
      </c>
      <c r="F435" s="87">
        <v>60</v>
      </c>
      <c r="G435" s="167"/>
      <c r="H435" s="67"/>
      <c r="I435" s="289"/>
      <c r="J435" s="67"/>
      <c r="K435" s="108"/>
      <c r="L435" s="184"/>
      <c r="R435" s="52">
        <v>60</v>
      </c>
    </row>
    <row r="436" spans="2:18" s="52" customFormat="1" ht="24.6" customHeight="1">
      <c r="B436" s="262"/>
      <c r="C436" s="280" t="s">
        <v>266</v>
      </c>
      <c r="D436" s="196"/>
      <c r="E436" s="281" t="s">
        <v>249</v>
      </c>
      <c r="F436" s="87">
        <v>2</v>
      </c>
      <c r="G436" s="167"/>
      <c r="H436" s="67"/>
      <c r="I436" s="289"/>
      <c r="J436" s="67"/>
      <c r="K436" s="108"/>
      <c r="L436" s="311"/>
      <c r="R436" s="52">
        <v>2</v>
      </c>
    </row>
    <row r="437" spans="2:18" s="52" customFormat="1" ht="24.6" customHeight="1">
      <c r="B437" s="262"/>
      <c r="C437" s="280" t="s">
        <v>267</v>
      </c>
      <c r="D437" s="196"/>
      <c r="E437" s="281" t="s">
        <v>249</v>
      </c>
      <c r="F437" s="87">
        <v>63</v>
      </c>
      <c r="G437" s="167"/>
      <c r="H437" s="67"/>
      <c r="I437" s="289"/>
      <c r="J437" s="67"/>
      <c r="K437" s="108"/>
      <c r="L437" s="184"/>
      <c r="R437" s="52">
        <v>63</v>
      </c>
    </row>
    <row r="438" spans="2:18" s="52" customFormat="1" ht="24.6" customHeight="1">
      <c r="B438" s="262"/>
      <c r="C438" s="280" t="s">
        <v>268</v>
      </c>
      <c r="D438" s="196"/>
      <c r="E438" s="281" t="s">
        <v>249</v>
      </c>
      <c r="F438" s="87">
        <v>63</v>
      </c>
      <c r="G438" s="167"/>
      <c r="H438" s="67"/>
      <c r="I438" s="289"/>
      <c r="J438" s="67"/>
      <c r="K438" s="108"/>
      <c r="L438" s="311"/>
      <c r="R438" s="52">
        <v>63</v>
      </c>
    </row>
    <row r="439" spans="2:18" s="52" customFormat="1" ht="24.6" customHeight="1">
      <c r="B439" s="262"/>
      <c r="C439" s="280" t="s">
        <v>269</v>
      </c>
      <c r="D439" s="196"/>
      <c r="E439" s="281" t="s">
        <v>249</v>
      </c>
      <c r="F439" s="87">
        <v>66</v>
      </c>
      <c r="G439" s="167"/>
      <c r="H439" s="67"/>
      <c r="I439" s="289"/>
      <c r="J439" s="67"/>
      <c r="K439" s="108"/>
      <c r="L439" s="184"/>
      <c r="R439" s="52">
        <v>66</v>
      </c>
    </row>
    <row r="440" spans="2:18" s="52" customFormat="1" ht="24.6" customHeight="1">
      <c r="B440" s="262"/>
      <c r="C440" s="280" t="s">
        <v>270</v>
      </c>
      <c r="D440" s="196"/>
      <c r="E440" s="281" t="s">
        <v>249</v>
      </c>
      <c r="F440" s="87">
        <v>128</v>
      </c>
      <c r="G440" s="167"/>
      <c r="H440" s="67"/>
      <c r="I440" s="289"/>
      <c r="J440" s="67"/>
      <c r="K440" s="108"/>
      <c r="L440" s="184"/>
      <c r="R440" s="52">
        <v>128</v>
      </c>
    </row>
    <row r="441" spans="2:18" s="52" customFormat="1" ht="24.6" customHeight="1">
      <c r="B441" s="262"/>
      <c r="C441" s="280" t="s">
        <v>271</v>
      </c>
      <c r="D441" s="196"/>
      <c r="E441" s="281" t="s">
        <v>272</v>
      </c>
      <c r="F441" s="87">
        <v>5</v>
      </c>
      <c r="G441" s="167"/>
      <c r="H441" s="67"/>
      <c r="I441" s="289"/>
      <c r="J441" s="67"/>
      <c r="K441" s="108"/>
      <c r="L441" s="184"/>
      <c r="R441" s="52">
        <v>5</v>
      </c>
    </row>
    <row r="442" spans="2:18" s="52" customFormat="1" ht="24.6" customHeight="1">
      <c r="B442" s="262"/>
      <c r="C442" s="280" t="s">
        <v>273</v>
      </c>
      <c r="D442" s="196"/>
      <c r="E442" s="281" t="s">
        <v>134</v>
      </c>
      <c r="F442" s="87">
        <v>6</v>
      </c>
      <c r="G442" s="167"/>
      <c r="H442" s="67"/>
      <c r="I442" s="289"/>
      <c r="J442" s="67"/>
      <c r="K442" s="108"/>
      <c r="L442" s="184"/>
      <c r="R442" s="52">
        <v>6</v>
      </c>
    </row>
    <row r="443" spans="2:18" s="52" customFormat="1" ht="24.6" customHeight="1">
      <c r="B443" s="262"/>
      <c r="C443" s="280" t="s">
        <v>274</v>
      </c>
      <c r="D443" s="196"/>
      <c r="E443" s="281"/>
      <c r="F443" s="87"/>
      <c r="G443" s="167"/>
      <c r="H443" s="67"/>
      <c r="I443" s="289"/>
      <c r="J443" s="67"/>
      <c r="K443" s="108"/>
      <c r="L443" s="184"/>
    </row>
    <row r="444" spans="2:18" s="52" customFormat="1" ht="24.6" customHeight="1">
      <c r="B444" s="262"/>
      <c r="C444" s="282" t="s">
        <v>275</v>
      </c>
      <c r="D444" s="196"/>
      <c r="E444" s="281" t="s">
        <v>249</v>
      </c>
      <c r="F444" s="87">
        <v>2</v>
      </c>
      <c r="G444" s="167"/>
      <c r="H444" s="67"/>
      <c r="I444" s="289"/>
      <c r="J444" s="67"/>
      <c r="K444" s="108"/>
      <c r="L444" s="311"/>
      <c r="R444" s="52">
        <v>2</v>
      </c>
    </row>
    <row r="445" spans="2:18" s="52" customFormat="1" ht="24.6" customHeight="1">
      <c r="B445" s="269"/>
      <c r="C445" s="292" t="s">
        <v>276</v>
      </c>
      <c r="D445" s="224"/>
      <c r="E445" s="293" t="s">
        <v>249</v>
      </c>
      <c r="F445" s="214">
        <v>4</v>
      </c>
      <c r="G445" s="294"/>
      <c r="H445" s="243"/>
      <c r="I445" s="312"/>
      <c r="J445" s="243"/>
      <c r="K445" s="254"/>
      <c r="L445" s="260"/>
      <c r="R445" s="52">
        <v>4</v>
      </c>
    </row>
    <row r="446" spans="2:18" s="52" customFormat="1" ht="24.6" customHeight="1">
      <c r="B446" s="262"/>
      <c r="C446" s="280" t="s">
        <v>277</v>
      </c>
      <c r="D446" s="196"/>
      <c r="E446" s="281" t="s">
        <v>278</v>
      </c>
      <c r="F446" s="87">
        <v>68</v>
      </c>
      <c r="G446" s="167"/>
      <c r="H446" s="67"/>
      <c r="I446" s="289"/>
      <c r="J446" s="67"/>
      <c r="K446" s="108"/>
      <c r="L446" s="184"/>
      <c r="R446" s="52">
        <v>68</v>
      </c>
    </row>
    <row r="447" spans="2:18" s="52" customFormat="1" ht="24.6" customHeight="1">
      <c r="B447" s="273"/>
      <c r="C447" s="295" t="s">
        <v>279</v>
      </c>
      <c r="D447" s="218"/>
      <c r="E447" s="296" t="s">
        <v>134</v>
      </c>
      <c r="F447" s="220">
        <v>8</v>
      </c>
      <c r="G447" s="297"/>
      <c r="H447" s="298"/>
      <c r="I447" s="313"/>
      <c r="J447" s="298"/>
      <c r="K447" s="314"/>
      <c r="L447" s="277"/>
      <c r="R447" s="52">
        <v>8</v>
      </c>
    </row>
    <row r="448" spans="2:18" s="52" customFormat="1" ht="24.6" customHeight="1">
      <c r="B448" s="269"/>
      <c r="C448" s="299" t="s">
        <v>280</v>
      </c>
      <c r="D448" s="224"/>
      <c r="E448" s="300" t="s">
        <v>132</v>
      </c>
      <c r="F448" s="214">
        <v>60</v>
      </c>
      <c r="G448" s="301"/>
      <c r="H448" s="243"/>
      <c r="I448" s="315"/>
      <c r="J448" s="243"/>
      <c r="K448" s="254"/>
      <c r="L448" s="260"/>
      <c r="R448" s="52">
        <v>60</v>
      </c>
    </row>
    <row r="449" spans="2:18" s="52" customFormat="1" ht="24.6" customHeight="1">
      <c r="B449" s="262"/>
      <c r="C449" s="609" t="s">
        <v>281</v>
      </c>
      <c r="D449" s="196"/>
      <c r="E449" s="283" t="s">
        <v>132</v>
      </c>
      <c r="F449" s="87">
        <v>2</v>
      </c>
      <c r="G449" s="167"/>
      <c r="H449" s="67"/>
      <c r="I449" s="289"/>
      <c r="J449" s="67"/>
      <c r="K449" s="108"/>
      <c r="L449" s="181"/>
      <c r="R449" s="52">
        <v>2</v>
      </c>
    </row>
    <row r="450" spans="2:18" s="52" customFormat="1" ht="24.6" customHeight="1">
      <c r="B450" s="268"/>
      <c r="C450" s="753" t="s">
        <v>78</v>
      </c>
      <c r="D450" s="753"/>
      <c r="E450" s="201"/>
      <c r="F450" s="123"/>
      <c r="G450" s="123"/>
      <c r="H450" s="202"/>
      <c r="I450" s="202"/>
      <c r="J450" s="202"/>
      <c r="K450" s="202"/>
      <c r="L450" s="233"/>
    </row>
    <row r="451" spans="2:18" s="52" customFormat="1" ht="24.6" customHeight="1">
      <c r="B451" s="269"/>
      <c r="C451" s="754" t="s">
        <v>143</v>
      </c>
      <c r="D451" s="755"/>
      <c r="E451" s="211"/>
      <c r="F451" s="302"/>
      <c r="G451" s="205"/>
      <c r="H451" s="206"/>
      <c r="I451" s="206"/>
      <c r="J451" s="206"/>
      <c r="K451" s="234"/>
      <c r="L451" s="316"/>
    </row>
    <row r="452" spans="2:18" s="52" customFormat="1" ht="24.6" customHeight="1">
      <c r="B452" s="262"/>
      <c r="C452" s="195" t="s">
        <v>282</v>
      </c>
      <c r="D452" s="196" t="s">
        <v>283</v>
      </c>
      <c r="E452" s="192" t="s">
        <v>134</v>
      </c>
      <c r="F452" s="226"/>
      <c r="G452" s="226"/>
      <c r="H452" s="67"/>
      <c r="I452" s="67"/>
      <c r="J452" s="67"/>
      <c r="K452" s="108"/>
      <c r="L452" s="181"/>
    </row>
    <row r="453" spans="2:18" s="52" customFormat="1" ht="24.6" customHeight="1">
      <c r="B453" s="262"/>
      <c r="C453" s="195"/>
      <c r="D453" s="196" t="s">
        <v>284</v>
      </c>
      <c r="E453" s="192" t="s">
        <v>134</v>
      </c>
      <c r="F453" s="226">
        <v>83</v>
      </c>
      <c r="G453" s="84"/>
      <c r="H453" s="67"/>
      <c r="I453" s="67"/>
      <c r="J453" s="67"/>
      <c r="K453" s="108"/>
      <c r="L453" s="181"/>
      <c r="R453" s="52">
        <v>83</v>
      </c>
    </row>
    <row r="454" spans="2:18" s="52" customFormat="1" ht="24.6" customHeight="1">
      <c r="B454" s="262"/>
      <c r="C454" s="303"/>
      <c r="D454" s="196" t="s">
        <v>285</v>
      </c>
      <c r="E454" s="192" t="s">
        <v>42</v>
      </c>
      <c r="F454" s="226">
        <v>17</v>
      </c>
      <c r="G454" s="84"/>
      <c r="H454" s="67"/>
      <c r="I454" s="67"/>
      <c r="J454" s="67"/>
      <c r="K454" s="108"/>
      <c r="L454" s="181"/>
      <c r="R454" s="52">
        <v>17</v>
      </c>
    </row>
    <row r="455" spans="2:18" s="52" customFormat="1" ht="24.6" customHeight="1">
      <c r="B455" s="262"/>
      <c r="C455" s="303"/>
      <c r="D455" s="304" t="s">
        <v>286</v>
      </c>
      <c r="E455" s="192" t="s">
        <v>134</v>
      </c>
      <c r="F455" s="226">
        <v>21</v>
      </c>
      <c r="G455" s="84"/>
      <c r="H455" s="67"/>
      <c r="I455" s="157"/>
      <c r="J455" s="67"/>
      <c r="K455" s="108"/>
      <c r="L455" s="181"/>
      <c r="R455" s="52">
        <v>21</v>
      </c>
    </row>
    <row r="456" spans="2:18" s="52" customFormat="1" ht="24.6" customHeight="1">
      <c r="B456" s="262"/>
      <c r="C456" s="303"/>
      <c r="D456" s="304" t="s">
        <v>287</v>
      </c>
      <c r="E456" s="192" t="s">
        <v>134</v>
      </c>
      <c r="F456" s="226">
        <v>4</v>
      </c>
      <c r="G456" s="84"/>
      <c r="H456" s="67"/>
      <c r="I456" s="157"/>
      <c r="J456" s="67"/>
      <c r="K456" s="108"/>
      <c r="L456" s="278"/>
      <c r="R456" s="52">
        <v>4</v>
      </c>
    </row>
    <row r="457" spans="2:18" s="52" customFormat="1" ht="24.6" customHeight="1">
      <c r="B457" s="262"/>
      <c r="C457" s="303"/>
      <c r="D457" s="304" t="s">
        <v>288</v>
      </c>
      <c r="E457" s="192" t="s">
        <v>42</v>
      </c>
      <c r="F457" s="226">
        <v>100</v>
      </c>
      <c r="G457" s="84"/>
      <c r="H457" s="67"/>
      <c r="I457" s="67"/>
      <c r="J457" s="67"/>
      <c r="K457" s="108"/>
      <c r="L457" s="278"/>
      <c r="R457" s="52">
        <v>100</v>
      </c>
    </row>
    <row r="458" spans="2:18" s="52" customFormat="1" ht="24.6" customHeight="1">
      <c r="B458" s="262"/>
      <c r="C458" s="303" t="s">
        <v>289</v>
      </c>
      <c r="D458" s="304" t="s">
        <v>290</v>
      </c>
      <c r="E458" s="192" t="s">
        <v>134</v>
      </c>
      <c r="F458" s="226">
        <v>110</v>
      </c>
      <c r="G458" s="84"/>
      <c r="H458" s="67"/>
      <c r="I458" s="67"/>
      <c r="J458" s="67"/>
      <c r="K458" s="108"/>
      <c r="L458" s="278"/>
      <c r="R458" s="52">
        <v>110</v>
      </c>
    </row>
    <row r="459" spans="2:18" s="52" customFormat="1" ht="24.6" customHeight="1">
      <c r="B459" s="262"/>
      <c r="C459" s="303"/>
      <c r="D459" s="304" t="s">
        <v>291</v>
      </c>
      <c r="E459" s="192" t="s">
        <v>134</v>
      </c>
      <c r="F459" s="226">
        <v>110</v>
      </c>
      <c r="G459" s="84"/>
      <c r="H459" s="67"/>
      <c r="I459" s="67"/>
      <c r="J459" s="67"/>
      <c r="K459" s="108"/>
      <c r="L459" s="278"/>
      <c r="R459" s="52">
        <v>110</v>
      </c>
    </row>
    <row r="460" spans="2:18" s="52" customFormat="1" ht="24.6" customHeight="1">
      <c r="B460" s="262"/>
      <c r="C460" s="303"/>
      <c r="D460" s="304" t="s">
        <v>292</v>
      </c>
      <c r="E460" s="192" t="s">
        <v>42</v>
      </c>
      <c r="F460" s="226">
        <v>52</v>
      </c>
      <c r="G460" s="84"/>
      <c r="H460" s="67"/>
      <c r="I460" s="67"/>
      <c r="J460" s="67"/>
      <c r="K460" s="108"/>
      <c r="L460" s="278"/>
      <c r="R460" s="52">
        <v>52</v>
      </c>
    </row>
    <row r="461" spans="2:18" s="52" customFormat="1" ht="24.6" customHeight="1">
      <c r="B461" s="262"/>
      <c r="C461" s="303"/>
      <c r="D461" s="304" t="s">
        <v>293</v>
      </c>
      <c r="E461" s="192" t="s">
        <v>134</v>
      </c>
      <c r="F461" s="226">
        <v>47</v>
      </c>
      <c r="G461" s="84"/>
      <c r="H461" s="67"/>
      <c r="I461" s="67"/>
      <c r="J461" s="67"/>
      <c r="K461" s="108"/>
      <c r="L461" s="278"/>
      <c r="R461" s="52">
        <v>47</v>
      </c>
    </row>
    <row r="462" spans="2:18" s="52" customFormat="1" ht="24.6" customHeight="1">
      <c r="B462" s="262"/>
      <c r="C462" s="303"/>
      <c r="D462" s="304" t="s">
        <v>288</v>
      </c>
      <c r="E462" s="192" t="s">
        <v>42</v>
      </c>
      <c r="F462" s="226">
        <v>162</v>
      </c>
      <c r="G462" s="84"/>
      <c r="H462" s="67"/>
      <c r="I462" s="67"/>
      <c r="J462" s="67"/>
      <c r="K462" s="108"/>
      <c r="L462" s="278"/>
      <c r="R462" s="52">
        <v>162</v>
      </c>
    </row>
    <row r="463" spans="2:18" s="52" customFormat="1" ht="24.6" customHeight="1">
      <c r="B463" s="262"/>
      <c r="C463" s="303" t="s">
        <v>294</v>
      </c>
      <c r="D463" s="304" t="s">
        <v>283</v>
      </c>
      <c r="E463" s="192" t="s">
        <v>134</v>
      </c>
      <c r="F463" s="226">
        <v>14</v>
      </c>
      <c r="G463" s="226"/>
      <c r="H463" s="67"/>
      <c r="I463" s="67"/>
      <c r="J463" s="67"/>
      <c r="K463" s="108"/>
      <c r="L463" s="278"/>
      <c r="R463" s="52">
        <v>14</v>
      </c>
    </row>
    <row r="464" spans="2:18" s="52" customFormat="1" ht="24.6" customHeight="1">
      <c r="B464" s="262"/>
      <c r="C464" s="303"/>
      <c r="D464" s="304" t="s">
        <v>284</v>
      </c>
      <c r="E464" s="192" t="s">
        <v>134</v>
      </c>
      <c r="F464" s="226">
        <v>14</v>
      </c>
      <c r="G464" s="84"/>
      <c r="H464" s="67"/>
      <c r="I464" s="67"/>
      <c r="J464" s="67"/>
      <c r="K464" s="108"/>
      <c r="L464" s="278"/>
      <c r="R464" s="52">
        <v>14</v>
      </c>
    </row>
    <row r="465" spans="2:18" s="52" customFormat="1" ht="24.6" customHeight="1">
      <c r="B465" s="269"/>
      <c r="C465" s="303"/>
      <c r="D465" s="304" t="s">
        <v>295</v>
      </c>
      <c r="E465" s="192" t="s">
        <v>134</v>
      </c>
      <c r="F465" s="226">
        <v>8</v>
      </c>
      <c r="G465" s="84"/>
      <c r="H465" s="67"/>
      <c r="I465" s="67"/>
      <c r="J465" s="67"/>
      <c r="K465" s="108"/>
      <c r="L465" s="278"/>
      <c r="R465" s="52">
        <v>8</v>
      </c>
    </row>
    <row r="466" spans="2:18" s="52" customFormat="1" ht="24.6" customHeight="1">
      <c r="B466" s="269"/>
      <c r="C466" s="303"/>
      <c r="D466" s="304" t="s">
        <v>288</v>
      </c>
      <c r="E466" s="192" t="s">
        <v>42</v>
      </c>
      <c r="F466" s="226">
        <v>14</v>
      </c>
      <c r="G466" s="84"/>
      <c r="H466" s="67"/>
      <c r="I466" s="67"/>
      <c r="J466" s="67"/>
      <c r="K466" s="108"/>
      <c r="L466" s="278"/>
      <c r="R466" s="52">
        <v>14</v>
      </c>
    </row>
    <row r="467" spans="2:18" s="52" customFormat="1" ht="24.6" customHeight="1">
      <c r="B467" s="269"/>
      <c r="C467" s="303" t="s">
        <v>296</v>
      </c>
      <c r="D467" s="304" t="s">
        <v>283</v>
      </c>
      <c r="E467" s="192" t="s">
        <v>134</v>
      </c>
      <c r="F467" s="226">
        <v>11</v>
      </c>
      <c r="G467" s="226"/>
      <c r="H467" s="67"/>
      <c r="I467" s="67"/>
      <c r="J467" s="67"/>
      <c r="K467" s="108"/>
      <c r="L467" s="278"/>
      <c r="R467" s="52">
        <v>11</v>
      </c>
    </row>
    <row r="468" spans="2:18" s="52" customFormat="1" ht="24.6" customHeight="1">
      <c r="B468" s="269"/>
      <c r="C468" s="303"/>
      <c r="D468" s="304" t="s">
        <v>284</v>
      </c>
      <c r="E468" s="192" t="s">
        <v>134</v>
      </c>
      <c r="F468" s="226">
        <v>11</v>
      </c>
      <c r="G468" s="84"/>
      <c r="H468" s="67"/>
      <c r="I468" s="67"/>
      <c r="J468" s="67"/>
      <c r="K468" s="108"/>
      <c r="L468" s="278"/>
      <c r="R468" s="52">
        <v>11</v>
      </c>
    </row>
    <row r="469" spans="2:18" s="52" customFormat="1" ht="24.6" customHeight="1">
      <c r="B469" s="269"/>
      <c r="C469" s="303"/>
      <c r="D469" s="304" t="s">
        <v>295</v>
      </c>
      <c r="E469" s="192" t="s">
        <v>134</v>
      </c>
      <c r="F469" s="226">
        <v>4</v>
      </c>
      <c r="G469" s="84"/>
      <c r="H469" s="67"/>
      <c r="I469" s="67"/>
      <c r="J469" s="67"/>
      <c r="K469" s="108"/>
      <c r="L469" s="181"/>
      <c r="R469" s="52">
        <v>4</v>
      </c>
    </row>
    <row r="470" spans="2:18" s="52" customFormat="1" ht="24.6" customHeight="1">
      <c r="B470" s="269"/>
      <c r="C470" s="303"/>
      <c r="D470" s="304" t="s">
        <v>288</v>
      </c>
      <c r="E470" s="192" t="s">
        <v>42</v>
      </c>
      <c r="F470" s="226">
        <v>11</v>
      </c>
      <c r="G470" s="84"/>
      <c r="H470" s="67"/>
      <c r="I470" s="67"/>
      <c r="J470" s="67"/>
      <c r="K470" s="108"/>
      <c r="L470" s="316"/>
      <c r="R470" s="52">
        <v>11</v>
      </c>
    </row>
    <row r="471" spans="2:18" s="52" customFormat="1" ht="24.6" customHeight="1">
      <c r="B471" s="269"/>
      <c r="C471" s="303" t="s">
        <v>297</v>
      </c>
      <c r="D471" s="304" t="s">
        <v>298</v>
      </c>
      <c r="E471" s="192" t="s">
        <v>132</v>
      </c>
      <c r="F471" s="226">
        <v>1</v>
      </c>
      <c r="G471" s="84"/>
      <c r="H471" s="67"/>
      <c r="I471" s="67"/>
      <c r="J471" s="67"/>
      <c r="K471" s="108"/>
      <c r="L471" s="316"/>
      <c r="R471" s="52">
        <v>1</v>
      </c>
    </row>
    <row r="472" spans="2:18" s="52" customFormat="1" ht="24.6" customHeight="1">
      <c r="B472" s="269"/>
      <c r="C472" s="303" t="s">
        <v>299</v>
      </c>
      <c r="D472" s="304" t="s">
        <v>300</v>
      </c>
      <c r="E472" s="192" t="s">
        <v>132</v>
      </c>
      <c r="F472" s="226">
        <v>2</v>
      </c>
      <c r="G472" s="84"/>
      <c r="H472" s="67"/>
      <c r="I472" s="67"/>
      <c r="J472" s="67"/>
      <c r="K472" s="108"/>
      <c r="L472" s="288"/>
      <c r="R472" s="52">
        <v>2</v>
      </c>
    </row>
    <row r="473" spans="2:18" s="52" customFormat="1" ht="24.6" customHeight="1">
      <c r="B473" s="269"/>
      <c r="C473" s="303"/>
      <c r="D473" s="304" t="s">
        <v>301</v>
      </c>
      <c r="E473" s="192" t="s">
        <v>132</v>
      </c>
      <c r="F473" s="226">
        <v>1</v>
      </c>
      <c r="G473" s="84"/>
      <c r="H473" s="67"/>
      <c r="I473" s="67"/>
      <c r="J473" s="67"/>
      <c r="K473" s="108"/>
      <c r="L473" s="288"/>
      <c r="R473" s="52">
        <v>1</v>
      </c>
    </row>
    <row r="474" spans="2:18" s="52" customFormat="1" ht="24.6" customHeight="1">
      <c r="B474" s="269"/>
      <c r="C474" s="195" t="s">
        <v>302</v>
      </c>
      <c r="D474" s="304"/>
      <c r="E474" s="192"/>
      <c r="F474" s="226"/>
      <c r="G474" s="84"/>
      <c r="H474" s="67"/>
      <c r="I474" s="67"/>
      <c r="J474" s="67"/>
      <c r="K474" s="108"/>
      <c r="L474" s="288"/>
    </row>
    <row r="475" spans="2:18" s="52" customFormat="1" ht="24.6" customHeight="1">
      <c r="B475" s="269"/>
      <c r="C475" s="303"/>
      <c r="D475" s="304" t="s">
        <v>303</v>
      </c>
      <c r="E475" s="192" t="s">
        <v>42</v>
      </c>
      <c r="F475" s="226">
        <v>21</v>
      </c>
      <c r="G475" s="84"/>
      <c r="H475" s="67"/>
      <c r="I475" s="67"/>
      <c r="J475" s="67"/>
      <c r="K475" s="108"/>
      <c r="L475" s="316"/>
      <c r="R475" s="52">
        <v>21</v>
      </c>
    </row>
    <row r="476" spans="2:18" s="52" customFormat="1" ht="24.6" customHeight="1">
      <c r="B476" s="269"/>
      <c r="C476" s="303"/>
      <c r="D476" s="304" t="s">
        <v>304</v>
      </c>
      <c r="E476" s="192" t="s">
        <v>134</v>
      </c>
      <c r="F476" s="226">
        <v>25</v>
      </c>
      <c r="G476" s="84"/>
      <c r="H476" s="67"/>
      <c r="I476" s="67"/>
      <c r="J476" s="67"/>
      <c r="K476" s="108"/>
      <c r="L476" s="316"/>
      <c r="R476" s="52">
        <v>25</v>
      </c>
    </row>
    <row r="477" spans="2:18" s="52" customFormat="1" ht="24.6" customHeight="1">
      <c r="B477" s="269"/>
      <c r="C477" s="303"/>
      <c r="D477" s="304" t="s">
        <v>305</v>
      </c>
      <c r="E477" s="192" t="s">
        <v>134</v>
      </c>
      <c r="F477" s="226">
        <v>25</v>
      </c>
      <c r="G477" s="84"/>
      <c r="H477" s="67"/>
      <c r="I477" s="67"/>
      <c r="J477" s="67"/>
      <c r="K477" s="108"/>
      <c r="L477" s="316"/>
      <c r="R477" s="52">
        <v>25</v>
      </c>
    </row>
    <row r="478" spans="2:18" s="52" customFormat="1" ht="24.6" customHeight="1">
      <c r="B478" s="269"/>
      <c r="C478" s="195" t="s">
        <v>306</v>
      </c>
      <c r="D478" s="304"/>
      <c r="E478" s="192"/>
      <c r="F478" s="226"/>
      <c r="G478" s="84"/>
      <c r="H478" s="67"/>
      <c r="I478" s="67"/>
      <c r="J478" s="67"/>
      <c r="K478" s="108"/>
      <c r="L478" s="316"/>
    </row>
    <row r="479" spans="2:18" s="52" customFormat="1" ht="24.6" customHeight="1">
      <c r="B479" s="269"/>
      <c r="C479" s="303"/>
      <c r="D479" s="304" t="s">
        <v>303</v>
      </c>
      <c r="E479" s="192" t="s">
        <v>42</v>
      </c>
      <c r="F479" s="226">
        <v>5</v>
      </c>
      <c r="G479" s="84"/>
      <c r="H479" s="67"/>
      <c r="I479" s="67"/>
      <c r="J479" s="67"/>
      <c r="K479" s="108"/>
      <c r="L479" s="316"/>
      <c r="R479" s="52">
        <v>5</v>
      </c>
    </row>
    <row r="480" spans="2:18" s="52" customFormat="1" ht="24.6" customHeight="1">
      <c r="B480" s="269"/>
      <c r="C480" s="303"/>
      <c r="D480" s="304" t="s">
        <v>307</v>
      </c>
      <c r="E480" s="192" t="s">
        <v>134</v>
      </c>
      <c r="F480" s="226">
        <v>9</v>
      </c>
      <c r="G480" s="84"/>
      <c r="H480" s="67"/>
      <c r="I480" s="67"/>
      <c r="J480" s="67"/>
      <c r="K480" s="108"/>
      <c r="L480" s="316"/>
      <c r="R480" s="52">
        <v>9</v>
      </c>
    </row>
    <row r="481" spans="2:18" s="52" customFormat="1" ht="24.6" customHeight="1">
      <c r="B481" s="305"/>
      <c r="C481" s="306"/>
      <c r="D481" s="307"/>
      <c r="E481" s="258"/>
      <c r="F481" s="308"/>
      <c r="G481" s="245"/>
      <c r="H481" s="309"/>
      <c r="I481" s="309"/>
      <c r="J481" s="309"/>
      <c r="K481" s="317"/>
      <c r="L481" s="235"/>
    </row>
    <row r="482" spans="2:18" s="52" customFormat="1" ht="24.6" customHeight="1">
      <c r="B482" s="268"/>
      <c r="C482" s="753" t="s">
        <v>78</v>
      </c>
      <c r="D482" s="753"/>
      <c r="E482" s="201"/>
      <c r="F482" s="310"/>
      <c r="G482" s="123"/>
      <c r="H482" s="202"/>
      <c r="I482" s="202"/>
      <c r="J482" s="202"/>
      <c r="K482" s="202"/>
      <c r="L482" s="233"/>
    </row>
    <row r="483" spans="2:18" s="52" customFormat="1" ht="24.6" customHeight="1">
      <c r="B483" s="269"/>
      <c r="C483" s="769" t="s">
        <v>144</v>
      </c>
      <c r="D483" s="770"/>
      <c r="E483" s="211"/>
      <c r="F483" s="302"/>
      <c r="G483" s="205"/>
      <c r="H483" s="206"/>
      <c r="I483" s="206"/>
      <c r="J483" s="206"/>
      <c r="K483" s="234"/>
      <c r="L483" s="316"/>
      <c r="N483" s="52" t="s">
        <v>308</v>
      </c>
    </row>
    <row r="484" spans="2:18" s="52" customFormat="1" ht="24.6" customHeight="1">
      <c r="B484" s="269"/>
      <c r="C484" s="190"/>
      <c r="D484" s="191" t="s">
        <v>309</v>
      </c>
      <c r="E484" s="192" t="s">
        <v>42</v>
      </c>
      <c r="F484" s="226">
        <f>1014+131</f>
        <v>1145</v>
      </c>
      <c r="G484" s="226"/>
      <c r="H484" s="67"/>
      <c r="I484" s="67"/>
      <c r="J484" s="67"/>
      <c r="K484" s="108"/>
      <c r="L484" s="316"/>
      <c r="R484" s="52">
        <v>1145</v>
      </c>
    </row>
    <row r="485" spans="2:18" s="52" customFormat="1" ht="24.6" customHeight="1">
      <c r="B485" s="269"/>
      <c r="C485" s="190"/>
      <c r="D485" s="191" t="s">
        <v>310</v>
      </c>
      <c r="E485" s="192" t="s">
        <v>132</v>
      </c>
      <c r="F485" s="226">
        <v>6</v>
      </c>
      <c r="G485" s="226"/>
      <c r="H485" s="67"/>
      <c r="I485" s="67"/>
      <c r="J485" s="67"/>
      <c r="K485" s="108"/>
      <c r="L485" s="316"/>
      <c r="R485" s="52">
        <v>6</v>
      </c>
    </row>
    <row r="486" spans="2:18" s="52" customFormat="1" ht="24.6" customHeight="1">
      <c r="B486" s="269"/>
      <c r="C486" s="612"/>
      <c r="D486" s="616" t="s">
        <v>311</v>
      </c>
      <c r="E486" s="617" t="s">
        <v>107</v>
      </c>
      <c r="F486" s="618">
        <v>41</v>
      </c>
      <c r="G486" s="618"/>
      <c r="H486" s="619"/>
      <c r="I486" s="619"/>
      <c r="J486" s="619"/>
      <c r="K486" s="620"/>
      <c r="L486" s="316"/>
      <c r="R486" s="52">
        <v>41</v>
      </c>
    </row>
    <row r="487" spans="2:18" s="52" customFormat="1" ht="24.6" customHeight="1">
      <c r="B487" s="269"/>
      <c r="C487" s="612"/>
      <c r="D487" s="616" t="s">
        <v>312</v>
      </c>
      <c r="E487" s="617" t="s">
        <v>42</v>
      </c>
      <c r="F487" s="618">
        <v>1310</v>
      </c>
      <c r="G487" s="618"/>
      <c r="H487" s="619"/>
      <c r="I487" s="619"/>
      <c r="J487" s="619"/>
      <c r="K487" s="620"/>
      <c r="L487" s="316"/>
      <c r="N487" s="236">
        <v>746</v>
      </c>
      <c r="R487" s="52">
        <v>1310</v>
      </c>
    </row>
    <row r="488" spans="2:18" s="52" customFormat="1" ht="24.6" customHeight="1">
      <c r="B488" s="269"/>
      <c r="C488" s="190"/>
      <c r="D488" s="191" t="s">
        <v>313</v>
      </c>
      <c r="E488" s="192" t="s">
        <v>314</v>
      </c>
      <c r="F488" s="226">
        <v>5</v>
      </c>
      <c r="G488" s="226"/>
      <c r="H488" s="67"/>
      <c r="I488" s="67"/>
      <c r="J488" s="67"/>
      <c r="K488" s="108"/>
      <c r="L488" s="316"/>
      <c r="R488" s="52">
        <v>5</v>
      </c>
    </row>
    <row r="489" spans="2:18" s="52" customFormat="1" ht="24.6" customHeight="1">
      <c r="B489" s="269"/>
      <c r="C489" s="190"/>
      <c r="D489" s="191" t="s">
        <v>315</v>
      </c>
      <c r="E489" s="192" t="s">
        <v>134</v>
      </c>
      <c r="F489" s="226">
        <v>60</v>
      </c>
      <c r="G489" s="226"/>
      <c r="H489" s="67"/>
      <c r="I489" s="67"/>
      <c r="J489" s="67"/>
      <c r="K489" s="108"/>
      <c r="L489" s="316"/>
      <c r="N489" s="52" t="s">
        <v>316</v>
      </c>
      <c r="R489" s="52">
        <v>60</v>
      </c>
    </row>
    <row r="490" spans="2:18" s="52" customFormat="1" ht="24.6" customHeight="1">
      <c r="B490" s="269"/>
      <c r="C490" s="190"/>
      <c r="D490" s="191" t="s">
        <v>317</v>
      </c>
      <c r="E490" s="192" t="s">
        <v>132</v>
      </c>
      <c r="F490" s="226">
        <v>9</v>
      </c>
      <c r="G490" s="226"/>
      <c r="H490" s="67"/>
      <c r="I490" s="67"/>
      <c r="J490" s="67"/>
      <c r="K490" s="108"/>
      <c r="L490" s="316"/>
      <c r="R490" s="52">
        <v>9</v>
      </c>
    </row>
    <row r="491" spans="2:18" s="52" customFormat="1" ht="24.6" customHeight="1">
      <c r="B491" s="269"/>
      <c r="C491" s="190"/>
      <c r="D491" s="191" t="s">
        <v>318</v>
      </c>
      <c r="E491" s="192" t="s">
        <v>132</v>
      </c>
      <c r="F491" s="226">
        <v>4</v>
      </c>
      <c r="G491" s="226"/>
      <c r="H491" s="67"/>
      <c r="I491" s="67"/>
      <c r="J491" s="67"/>
      <c r="K491" s="108"/>
      <c r="L491" s="316"/>
      <c r="R491" s="52">
        <v>4</v>
      </c>
    </row>
    <row r="492" spans="2:18" s="52" customFormat="1" ht="24.6" customHeight="1">
      <c r="B492" s="269"/>
      <c r="C492" s="190"/>
      <c r="D492" s="191" t="s">
        <v>319</v>
      </c>
      <c r="E492" s="192" t="s">
        <v>132</v>
      </c>
      <c r="F492" s="226">
        <v>23</v>
      </c>
      <c r="G492" s="226"/>
      <c r="H492" s="67"/>
      <c r="I492" s="67"/>
      <c r="J492" s="67"/>
      <c r="K492" s="108"/>
      <c r="L492" s="316"/>
      <c r="R492" s="52">
        <v>23</v>
      </c>
    </row>
    <row r="493" spans="2:18" s="52" customFormat="1" ht="24.6" customHeight="1">
      <c r="B493" s="269"/>
      <c r="C493" s="190"/>
      <c r="D493" s="191" t="s">
        <v>320</v>
      </c>
      <c r="E493" s="192" t="s">
        <v>132</v>
      </c>
      <c r="F493" s="226">
        <v>1</v>
      </c>
      <c r="G493" s="226"/>
      <c r="H493" s="67"/>
      <c r="I493" s="67"/>
      <c r="J493" s="67"/>
      <c r="K493" s="108"/>
      <c r="L493" s="316"/>
      <c r="R493" s="52">
        <v>1</v>
      </c>
    </row>
    <row r="494" spans="2:18" s="52" customFormat="1" ht="24.6" customHeight="1">
      <c r="B494" s="269"/>
      <c r="C494" s="190"/>
      <c r="D494" s="191" t="s">
        <v>321</v>
      </c>
      <c r="E494" s="192" t="s">
        <v>42</v>
      </c>
      <c r="F494" s="226">
        <v>75</v>
      </c>
      <c r="G494" s="226"/>
      <c r="H494" s="67"/>
      <c r="I494" s="67"/>
      <c r="J494" s="67"/>
      <c r="K494" s="108"/>
      <c r="L494" s="316"/>
      <c r="R494" s="52">
        <v>75</v>
      </c>
    </row>
    <row r="495" spans="2:18" s="52" customFormat="1" ht="24.6" customHeight="1">
      <c r="B495" s="269"/>
      <c r="C495" s="190"/>
      <c r="D495" s="191" t="s">
        <v>322</v>
      </c>
      <c r="E495" s="192" t="s">
        <v>134</v>
      </c>
      <c r="F495" s="226">
        <v>178</v>
      </c>
      <c r="G495" s="226"/>
      <c r="H495" s="67"/>
      <c r="I495" s="67"/>
      <c r="J495" s="67"/>
      <c r="K495" s="108"/>
      <c r="L495" s="316"/>
      <c r="R495" s="52">
        <v>178</v>
      </c>
    </row>
    <row r="496" spans="2:18" s="52" customFormat="1" ht="24.6" customHeight="1">
      <c r="B496" s="269"/>
      <c r="C496" s="190" t="s">
        <v>323</v>
      </c>
      <c r="D496" s="191"/>
      <c r="E496" s="192"/>
      <c r="F496" s="226"/>
      <c r="G496" s="226"/>
      <c r="H496" s="67"/>
      <c r="I496" s="67"/>
      <c r="J496" s="67"/>
      <c r="K496" s="108"/>
      <c r="L496" s="316"/>
    </row>
    <row r="497" spans="2:18" s="52" customFormat="1" ht="24.6" customHeight="1">
      <c r="B497" s="269"/>
      <c r="C497" s="190"/>
      <c r="D497" s="191" t="s">
        <v>324</v>
      </c>
      <c r="E497" s="192" t="s">
        <v>132</v>
      </c>
      <c r="F497" s="226">
        <v>2</v>
      </c>
      <c r="G497" s="226"/>
      <c r="H497" s="67"/>
      <c r="I497" s="67"/>
      <c r="J497" s="67"/>
      <c r="K497" s="108"/>
      <c r="L497" s="316"/>
      <c r="R497" s="52">
        <v>2</v>
      </c>
    </row>
    <row r="498" spans="2:18" s="52" customFormat="1" ht="24.6" customHeight="1">
      <c r="B498" s="318"/>
      <c r="C498" s="274"/>
      <c r="D498" s="275" t="s">
        <v>325</v>
      </c>
      <c r="E498" s="219" t="s">
        <v>132</v>
      </c>
      <c r="F498" s="319">
        <v>2</v>
      </c>
      <c r="G498" s="319"/>
      <c r="H498" s="298"/>
      <c r="I498" s="298"/>
      <c r="J498" s="298"/>
      <c r="K498" s="314"/>
      <c r="L498" s="239"/>
      <c r="R498" s="52">
        <v>2</v>
      </c>
    </row>
    <row r="499" spans="2:18" s="52" customFormat="1" ht="24.6" customHeight="1">
      <c r="B499" s="269"/>
      <c r="C499" s="271"/>
      <c r="D499" s="272" t="s">
        <v>326</v>
      </c>
      <c r="E499" s="203" t="s">
        <v>132</v>
      </c>
      <c r="F499" s="242">
        <v>2</v>
      </c>
      <c r="G499" s="242"/>
      <c r="H499" s="243"/>
      <c r="I499" s="243"/>
      <c r="J499" s="243"/>
      <c r="K499" s="254"/>
      <c r="L499" s="316"/>
      <c r="R499" s="52">
        <v>2</v>
      </c>
    </row>
    <row r="500" spans="2:18" s="52" customFormat="1" ht="24.6" customHeight="1">
      <c r="B500" s="269"/>
      <c r="C500" s="190" t="s">
        <v>327</v>
      </c>
      <c r="D500" s="191"/>
      <c r="E500" s="192"/>
      <c r="F500" s="226"/>
      <c r="G500" s="226"/>
      <c r="H500" s="67"/>
      <c r="I500" s="67"/>
      <c r="J500" s="67"/>
      <c r="K500" s="108"/>
      <c r="L500" s="316"/>
    </row>
    <row r="501" spans="2:18" s="52" customFormat="1" ht="24.6" customHeight="1">
      <c r="B501" s="269"/>
      <c r="C501" s="207"/>
      <c r="D501" s="208" t="s">
        <v>328</v>
      </c>
      <c r="E501" s="192" t="s">
        <v>42</v>
      </c>
      <c r="F501" s="229">
        <v>8.64</v>
      </c>
      <c r="G501" s="229"/>
      <c r="H501" s="67"/>
      <c r="I501" s="285"/>
      <c r="J501" s="67"/>
      <c r="K501" s="108"/>
      <c r="L501" s="316"/>
      <c r="R501" s="52">
        <v>8.64</v>
      </c>
    </row>
    <row r="502" spans="2:18" s="52" customFormat="1" ht="24.6" customHeight="1">
      <c r="B502" s="269"/>
      <c r="C502" s="207"/>
      <c r="D502" s="208" t="s">
        <v>329</v>
      </c>
      <c r="E502" s="197" t="s">
        <v>134</v>
      </c>
      <c r="F502" s="229">
        <v>30</v>
      </c>
      <c r="G502" s="229"/>
      <c r="H502" s="67"/>
      <c r="I502" s="285"/>
      <c r="J502" s="67"/>
      <c r="K502" s="108"/>
      <c r="L502" s="316"/>
      <c r="R502" s="52">
        <v>30</v>
      </c>
    </row>
    <row r="503" spans="2:18" s="52" customFormat="1" ht="24.6" customHeight="1">
      <c r="B503" s="269"/>
      <c r="C503" s="207"/>
      <c r="D503" s="208" t="s">
        <v>330</v>
      </c>
      <c r="E503" s="197" t="s">
        <v>134</v>
      </c>
      <c r="F503" s="229">
        <v>6</v>
      </c>
      <c r="G503" s="229"/>
      <c r="H503" s="67"/>
      <c r="I503" s="285"/>
      <c r="J503" s="67"/>
      <c r="K503" s="108"/>
      <c r="L503" s="316"/>
      <c r="R503" s="52">
        <v>6</v>
      </c>
    </row>
    <row r="504" spans="2:18" s="52" customFormat="1" ht="24.6" customHeight="1">
      <c r="B504" s="269"/>
      <c r="C504" s="207"/>
      <c r="D504" s="208" t="s">
        <v>331</v>
      </c>
      <c r="E504" s="197" t="s">
        <v>134</v>
      </c>
      <c r="F504" s="229">
        <v>72</v>
      </c>
      <c r="G504" s="229"/>
      <c r="H504" s="67"/>
      <c r="I504" s="285"/>
      <c r="J504" s="67"/>
      <c r="K504" s="108"/>
      <c r="L504" s="316"/>
      <c r="R504" s="52">
        <v>72</v>
      </c>
    </row>
    <row r="505" spans="2:18" s="52" customFormat="1" ht="24.6" customHeight="1">
      <c r="B505" s="269"/>
      <c r="C505" s="207"/>
      <c r="D505" s="208" t="s">
        <v>332</v>
      </c>
      <c r="E505" s="197" t="s">
        <v>333</v>
      </c>
      <c r="F505" s="229">
        <v>1</v>
      </c>
      <c r="G505" s="229"/>
      <c r="H505" s="67"/>
      <c r="I505" s="285"/>
      <c r="J505" s="67"/>
      <c r="K505" s="108"/>
      <c r="L505" s="316"/>
      <c r="R505" s="52">
        <v>1</v>
      </c>
    </row>
    <row r="506" spans="2:18" s="52" customFormat="1" ht="24.6" customHeight="1">
      <c r="B506" s="269"/>
      <c r="C506" s="190" t="s">
        <v>334</v>
      </c>
      <c r="D506" s="191"/>
      <c r="E506" s="192"/>
      <c r="F506" s="226"/>
      <c r="G506" s="226"/>
      <c r="H506" s="67"/>
      <c r="I506" s="67"/>
      <c r="J506" s="67"/>
      <c r="K506" s="108"/>
      <c r="L506" s="316"/>
    </row>
    <row r="507" spans="2:18" s="52" customFormat="1" ht="24.6" customHeight="1">
      <c r="B507" s="269"/>
      <c r="C507" s="190"/>
      <c r="D507" s="191" t="s">
        <v>335</v>
      </c>
      <c r="E507" s="192" t="s">
        <v>132</v>
      </c>
      <c r="F507" s="226">
        <v>2</v>
      </c>
      <c r="G507" s="226"/>
      <c r="H507" s="67"/>
      <c r="I507" s="67"/>
      <c r="J507" s="67"/>
      <c r="K507" s="108"/>
      <c r="L507" s="316"/>
      <c r="R507" s="52">
        <v>2</v>
      </c>
    </row>
    <row r="508" spans="2:18" s="52" customFormat="1" ht="24.6" customHeight="1">
      <c r="B508" s="269"/>
      <c r="C508" s="190"/>
      <c r="D508" s="191" t="s">
        <v>336</v>
      </c>
      <c r="E508" s="192" t="s">
        <v>132</v>
      </c>
      <c r="F508" s="226">
        <v>20</v>
      </c>
      <c r="G508" s="226"/>
      <c r="H508" s="67"/>
      <c r="I508" s="67"/>
      <c r="J508" s="67"/>
      <c r="K508" s="108"/>
      <c r="L508" s="316"/>
      <c r="R508" s="52">
        <v>20</v>
      </c>
    </row>
    <row r="509" spans="2:18" s="52" customFormat="1" ht="24.6" customHeight="1">
      <c r="B509" s="269"/>
      <c r="C509" s="190"/>
      <c r="D509" s="191" t="s">
        <v>337</v>
      </c>
      <c r="E509" s="192" t="s">
        <v>132</v>
      </c>
      <c r="F509" s="226">
        <v>14</v>
      </c>
      <c r="G509" s="226"/>
      <c r="H509" s="67"/>
      <c r="I509" s="67"/>
      <c r="J509" s="67"/>
      <c r="K509" s="108"/>
      <c r="L509" s="316"/>
      <c r="R509" s="52">
        <v>14</v>
      </c>
    </row>
    <row r="510" spans="2:18" s="52" customFormat="1" ht="24.6" customHeight="1">
      <c r="B510" s="269"/>
      <c r="C510" s="190"/>
      <c r="D510" s="191" t="s">
        <v>338</v>
      </c>
      <c r="E510" s="192" t="s">
        <v>132</v>
      </c>
      <c r="F510" s="226">
        <v>2</v>
      </c>
      <c r="G510" s="226"/>
      <c r="H510" s="67"/>
      <c r="I510" s="67"/>
      <c r="J510" s="67"/>
      <c r="K510" s="108"/>
      <c r="L510" s="316"/>
      <c r="R510" s="52">
        <v>2</v>
      </c>
    </row>
    <row r="511" spans="2:18" s="52" customFormat="1" ht="24.6" customHeight="1">
      <c r="B511" s="269"/>
      <c r="C511" s="190"/>
      <c r="D511" s="191" t="s">
        <v>339</v>
      </c>
      <c r="E511" s="192" t="s">
        <v>132</v>
      </c>
      <c r="F511" s="226">
        <v>4</v>
      </c>
      <c r="G511" s="226"/>
      <c r="H511" s="67"/>
      <c r="I511" s="67"/>
      <c r="J511" s="67"/>
      <c r="K511" s="108"/>
      <c r="L511" s="316"/>
      <c r="R511" s="52">
        <v>4</v>
      </c>
    </row>
    <row r="512" spans="2:18" s="52" customFormat="1" ht="24.6" customHeight="1">
      <c r="B512" s="269"/>
      <c r="C512" s="190"/>
      <c r="D512" s="191" t="s">
        <v>340</v>
      </c>
      <c r="E512" s="192" t="s">
        <v>132</v>
      </c>
      <c r="F512" s="226">
        <v>2</v>
      </c>
      <c r="G512" s="226"/>
      <c r="H512" s="67"/>
      <c r="I512" s="67"/>
      <c r="J512" s="67"/>
      <c r="K512" s="108"/>
      <c r="L512" s="316"/>
      <c r="R512" s="52">
        <v>2</v>
      </c>
    </row>
    <row r="513" spans="2:18" s="52" customFormat="1" ht="24.6" customHeight="1">
      <c r="B513" s="269"/>
      <c r="C513" s="190"/>
      <c r="D513" s="191" t="s">
        <v>341</v>
      </c>
      <c r="E513" s="192" t="s">
        <v>132</v>
      </c>
      <c r="F513" s="226">
        <v>2</v>
      </c>
      <c r="G513" s="226"/>
      <c r="H513" s="67"/>
      <c r="I513" s="67"/>
      <c r="J513" s="67"/>
      <c r="K513" s="108"/>
      <c r="L513" s="316"/>
      <c r="R513" s="52">
        <v>2</v>
      </c>
    </row>
    <row r="514" spans="2:18" s="52" customFormat="1" ht="24.6" customHeight="1">
      <c r="B514" s="269"/>
      <c r="C514" s="190"/>
      <c r="D514" s="191" t="s">
        <v>342</v>
      </c>
      <c r="E514" s="192" t="s">
        <v>132</v>
      </c>
      <c r="F514" s="226">
        <v>2</v>
      </c>
      <c r="G514" s="226"/>
      <c r="H514" s="67"/>
      <c r="I514" s="67"/>
      <c r="J514" s="67"/>
      <c r="K514" s="108"/>
      <c r="L514" s="316"/>
      <c r="R514" s="52">
        <v>2</v>
      </c>
    </row>
    <row r="515" spans="2:18" s="52" customFormat="1" ht="24.6" customHeight="1">
      <c r="B515" s="269"/>
      <c r="C515" s="190"/>
      <c r="D515" s="191" t="s">
        <v>343</v>
      </c>
      <c r="E515" s="192" t="s">
        <v>132</v>
      </c>
      <c r="F515" s="226">
        <v>22</v>
      </c>
      <c r="G515" s="226"/>
      <c r="H515" s="67"/>
      <c r="I515" s="67"/>
      <c r="J515" s="67"/>
      <c r="K515" s="108"/>
      <c r="L515" s="316"/>
      <c r="R515" s="52">
        <v>22</v>
      </c>
    </row>
    <row r="516" spans="2:18" s="52" customFormat="1" ht="24.6" customHeight="1">
      <c r="B516" s="269"/>
      <c r="C516" s="190"/>
      <c r="D516" s="191" t="s">
        <v>344</v>
      </c>
      <c r="E516" s="192" t="s">
        <v>132</v>
      </c>
      <c r="F516" s="226">
        <v>1</v>
      </c>
      <c r="G516" s="226"/>
      <c r="H516" s="67"/>
      <c r="I516" s="67"/>
      <c r="J516" s="67"/>
      <c r="K516" s="108"/>
      <c r="L516" s="316"/>
      <c r="R516" s="52">
        <v>1</v>
      </c>
    </row>
    <row r="517" spans="2:18" s="52" customFormat="1" ht="24.6" customHeight="1">
      <c r="B517" s="262"/>
      <c r="C517" s="190"/>
      <c r="D517" s="191" t="s">
        <v>345</v>
      </c>
      <c r="E517" s="192" t="s">
        <v>132</v>
      </c>
      <c r="F517" s="226">
        <v>40</v>
      </c>
      <c r="G517" s="226"/>
      <c r="H517" s="67"/>
      <c r="I517" s="67"/>
      <c r="J517" s="67"/>
      <c r="K517" s="108"/>
      <c r="L517" s="181"/>
      <c r="R517" s="52">
        <v>40</v>
      </c>
    </row>
    <row r="518" spans="2:18" s="52" customFormat="1" ht="24.6" customHeight="1">
      <c r="B518" s="269"/>
      <c r="C518" s="271"/>
      <c r="D518" s="272" t="s">
        <v>346</v>
      </c>
      <c r="E518" s="203" t="s">
        <v>132</v>
      </c>
      <c r="F518" s="242">
        <v>28</v>
      </c>
      <c r="G518" s="242"/>
      <c r="H518" s="243"/>
      <c r="I518" s="243"/>
      <c r="J518" s="243"/>
      <c r="K518" s="254"/>
      <c r="L518" s="316"/>
      <c r="R518" s="52">
        <v>28</v>
      </c>
    </row>
    <row r="519" spans="2:18" s="52" customFormat="1" ht="24.6" customHeight="1">
      <c r="B519" s="269"/>
      <c r="C519" s="190"/>
      <c r="D519" s="191" t="s">
        <v>347</v>
      </c>
      <c r="E519" s="192" t="s">
        <v>132</v>
      </c>
      <c r="F519" s="226">
        <v>4</v>
      </c>
      <c r="G519" s="226"/>
      <c r="H519" s="67"/>
      <c r="I519" s="67"/>
      <c r="J519" s="67"/>
      <c r="K519" s="108"/>
      <c r="L519" s="316"/>
      <c r="R519" s="52">
        <v>4</v>
      </c>
    </row>
    <row r="520" spans="2:18" s="52" customFormat="1" ht="24.6" customHeight="1">
      <c r="B520" s="269"/>
      <c r="C520" s="190"/>
      <c r="D520" s="191" t="s">
        <v>348</v>
      </c>
      <c r="E520" s="192" t="s">
        <v>132</v>
      </c>
      <c r="F520" s="226">
        <v>8</v>
      </c>
      <c r="G520" s="226"/>
      <c r="H520" s="67"/>
      <c r="I520" s="67"/>
      <c r="J520" s="67"/>
      <c r="K520" s="108"/>
      <c r="L520" s="316"/>
      <c r="R520" s="52">
        <v>8</v>
      </c>
    </row>
    <row r="521" spans="2:18" s="52" customFormat="1" ht="24.6" customHeight="1">
      <c r="B521" s="269"/>
      <c r="C521" s="190"/>
      <c r="D521" s="191" t="s">
        <v>349</v>
      </c>
      <c r="E521" s="192" t="s">
        <v>132</v>
      </c>
      <c r="F521" s="226">
        <v>4</v>
      </c>
      <c r="G521" s="226"/>
      <c r="H521" s="67"/>
      <c r="I521" s="67"/>
      <c r="J521" s="67"/>
      <c r="K521" s="108"/>
      <c r="L521" s="316"/>
      <c r="R521" s="52">
        <v>4</v>
      </c>
    </row>
    <row r="522" spans="2:18" s="52" customFormat="1" ht="24.6" customHeight="1">
      <c r="B522" s="269"/>
      <c r="C522" s="190"/>
      <c r="D522" s="191" t="s">
        <v>350</v>
      </c>
      <c r="E522" s="192" t="s">
        <v>132</v>
      </c>
      <c r="F522" s="226">
        <v>4</v>
      </c>
      <c r="G522" s="226"/>
      <c r="H522" s="67"/>
      <c r="I522" s="67"/>
      <c r="J522" s="67"/>
      <c r="K522" s="108"/>
      <c r="L522" s="316"/>
      <c r="R522" s="52">
        <v>4</v>
      </c>
    </row>
    <row r="523" spans="2:18" s="52" customFormat="1" ht="24.6" customHeight="1">
      <c r="B523" s="269"/>
      <c r="C523" s="190"/>
      <c r="D523" s="191" t="s">
        <v>351</v>
      </c>
      <c r="E523" s="192" t="s">
        <v>132</v>
      </c>
      <c r="F523" s="226">
        <v>4</v>
      </c>
      <c r="G523" s="226"/>
      <c r="H523" s="67"/>
      <c r="I523" s="67"/>
      <c r="J523" s="67"/>
      <c r="K523" s="108"/>
      <c r="L523" s="316"/>
      <c r="R523" s="52">
        <v>4</v>
      </c>
    </row>
    <row r="524" spans="2:18" s="52" customFormat="1" ht="24.6" customHeight="1">
      <c r="B524" s="269"/>
      <c r="C524" s="190"/>
      <c r="D524" s="191" t="s">
        <v>352</v>
      </c>
      <c r="E524" s="192" t="s">
        <v>132</v>
      </c>
      <c r="F524" s="226">
        <v>22</v>
      </c>
      <c r="G524" s="226"/>
      <c r="H524" s="67"/>
      <c r="I524" s="67"/>
      <c r="J524" s="67"/>
      <c r="K524" s="108"/>
      <c r="L524" s="316"/>
      <c r="R524" s="52">
        <v>22</v>
      </c>
    </row>
    <row r="525" spans="2:18" s="52" customFormat="1" ht="24.6" customHeight="1">
      <c r="B525" s="269"/>
      <c r="C525" s="190"/>
      <c r="D525" s="191" t="s">
        <v>353</v>
      </c>
      <c r="E525" s="192" t="s">
        <v>132</v>
      </c>
      <c r="F525" s="226">
        <v>22</v>
      </c>
      <c r="G525" s="226"/>
      <c r="H525" s="67"/>
      <c r="I525" s="67"/>
      <c r="J525" s="67"/>
      <c r="K525" s="108"/>
      <c r="L525" s="316"/>
      <c r="R525" s="52">
        <v>22</v>
      </c>
    </row>
    <row r="526" spans="2:18" s="52" customFormat="1" ht="24.6" customHeight="1">
      <c r="B526" s="269"/>
      <c r="C526" s="190"/>
      <c r="D526" s="191"/>
      <c r="E526" s="192"/>
      <c r="F526" s="226"/>
      <c r="G526" s="226"/>
      <c r="H526" s="67"/>
      <c r="I526" s="67"/>
      <c r="J526" s="67"/>
      <c r="K526" s="108"/>
      <c r="L526" s="316"/>
    </row>
    <row r="527" spans="2:18" s="52" customFormat="1" ht="24.6" customHeight="1">
      <c r="B527" s="269"/>
      <c r="C527" s="190" t="s">
        <v>354</v>
      </c>
      <c r="D527" s="191"/>
      <c r="E527" s="192"/>
      <c r="F527" s="226"/>
      <c r="G527" s="226"/>
      <c r="H527" s="67"/>
      <c r="I527" s="67"/>
      <c r="J527" s="67"/>
      <c r="K527" s="108"/>
      <c r="L527" s="316"/>
    </row>
    <row r="528" spans="2:18" s="52" customFormat="1" ht="24.6" customHeight="1">
      <c r="B528" s="269"/>
      <c r="C528" s="190"/>
      <c r="D528" s="191" t="s">
        <v>355</v>
      </c>
      <c r="E528" s="192" t="s">
        <v>132</v>
      </c>
      <c r="F528" s="226">
        <v>1</v>
      </c>
      <c r="G528" s="226"/>
      <c r="H528" s="67"/>
      <c r="I528" s="67"/>
      <c r="J528" s="67"/>
      <c r="K528" s="108"/>
      <c r="L528" s="316"/>
      <c r="R528" s="52">
        <v>1</v>
      </c>
    </row>
    <row r="529" spans="2:18" s="52" customFormat="1" ht="24.6" customHeight="1">
      <c r="B529" s="269"/>
      <c r="C529" s="190"/>
      <c r="D529" s="191" t="s">
        <v>356</v>
      </c>
      <c r="E529" s="192" t="s">
        <v>132</v>
      </c>
      <c r="F529" s="226">
        <v>13</v>
      </c>
      <c r="G529" s="226"/>
      <c r="H529" s="67"/>
      <c r="I529" s="67"/>
      <c r="J529" s="67"/>
      <c r="K529" s="108"/>
      <c r="L529" s="316"/>
      <c r="R529" s="52">
        <v>13</v>
      </c>
    </row>
    <row r="530" spans="2:18" s="52" customFormat="1" ht="24.6" customHeight="1">
      <c r="B530" s="269"/>
      <c r="C530" s="190"/>
      <c r="D530" s="191" t="s">
        <v>357</v>
      </c>
      <c r="E530" s="192" t="s">
        <v>132</v>
      </c>
      <c r="F530" s="226">
        <v>6</v>
      </c>
      <c r="G530" s="226"/>
      <c r="H530" s="67"/>
      <c r="I530" s="67"/>
      <c r="J530" s="67"/>
      <c r="K530" s="108"/>
      <c r="L530" s="316"/>
      <c r="R530" s="52">
        <v>6</v>
      </c>
    </row>
    <row r="531" spans="2:18" s="52" customFormat="1" ht="24.6" customHeight="1">
      <c r="B531" s="269"/>
      <c r="C531" s="190"/>
      <c r="D531" s="191" t="s">
        <v>358</v>
      </c>
      <c r="E531" s="192" t="s">
        <v>132</v>
      </c>
      <c r="F531" s="226">
        <v>7</v>
      </c>
      <c r="G531" s="226"/>
      <c r="H531" s="67"/>
      <c r="I531" s="67"/>
      <c r="J531" s="67"/>
      <c r="K531" s="108"/>
      <c r="L531" s="316"/>
      <c r="R531" s="52">
        <v>7</v>
      </c>
    </row>
    <row r="532" spans="2:18" s="52" customFormat="1" ht="24.6" customHeight="1">
      <c r="B532" s="269"/>
      <c r="C532" s="190"/>
      <c r="D532" s="191" t="s">
        <v>359</v>
      </c>
      <c r="E532" s="192" t="s">
        <v>132</v>
      </c>
      <c r="F532" s="226">
        <v>1</v>
      </c>
      <c r="G532" s="226"/>
      <c r="H532" s="67"/>
      <c r="I532" s="67"/>
      <c r="J532" s="67"/>
      <c r="K532" s="108"/>
      <c r="L532" s="316"/>
      <c r="R532" s="52">
        <v>1</v>
      </c>
    </row>
    <row r="533" spans="2:18" s="52" customFormat="1" ht="24.6" customHeight="1">
      <c r="B533" s="269"/>
      <c r="C533" s="190"/>
      <c r="D533" s="191" t="s">
        <v>360</v>
      </c>
      <c r="E533" s="192" t="s">
        <v>132</v>
      </c>
      <c r="F533" s="226">
        <v>1</v>
      </c>
      <c r="G533" s="226"/>
      <c r="H533" s="67"/>
      <c r="I533" s="67"/>
      <c r="J533" s="67"/>
      <c r="K533" s="108"/>
      <c r="L533" s="316"/>
      <c r="R533" s="52">
        <v>1</v>
      </c>
    </row>
    <row r="534" spans="2:18" s="52" customFormat="1" ht="24.6" customHeight="1">
      <c r="B534" s="269"/>
      <c r="C534" s="190"/>
      <c r="D534" s="191" t="s">
        <v>361</v>
      </c>
      <c r="E534" s="192" t="s">
        <v>132</v>
      </c>
      <c r="F534" s="226">
        <v>1</v>
      </c>
      <c r="G534" s="226"/>
      <c r="H534" s="67"/>
      <c r="I534" s="67"/>
      <c r="J534" s="67"/>
      <c r="K534" s="108"/>
      <c r="L534" s="316"/>
      <c r="R534" s="52">
        <v>1</v>
      </c>
    </row>
    <row r="535" spans="2:18" s="52" customFormat="1" ht="24.6" customHeight="1">
      <c r="B535" s="269"/>
      <c r="C535" s="190"/>
      <c r="D535" s="191" t="s">
        <v>362</v>
      </c>
      <c r="E535" s="192" t="s">
        <v>132</v>
      </c>
      <c r="F535" s="226">
        <v>1</v>
      </c>
      <c r="G535" s="226"/>
      <c r="H535" s="67"/>
      <c r="I535" s="67"/>
      <c r="J535" s="67"/>
      <c r="K535" s="108"/>
      <c r="L535" s="316"/>
      <c r="R535" s="52">
        <v>1</v>
      </c>
    </row>
    <row r="536" spans="2:18" s="52" customFormat="1" ht="24.6" customHeight="1">
      <c r="B536" s="269"/>
      <c r="C536" s="190"/>
      <c r="D536" s="191" t="s">
        <v>363</v>
      </c>
      <c r="E536" s="192" t="s">
        <v>132</v>
      </c>
      <c r="F536" s="226">
        <v>3</v>
      </c>
      <c r="G536" s="226"/>
      <c r="H536" s="67"/>
      <c r="I536" s="67"/>
      <c r="J536" s="67"/>
      <c r="K536" s="108"/>
      <c r="L536" s="316"/>
      <c r="R536" s="52">
        <v>3</v>
      </c>
    </row>
    <row r="537" spans="2:18" s="52" customFormat="1" ht="24.6" customHeight="1">
      <c r="B537" s="269"/>
      <c r="C537" s="190"/>
      <c r="D537" s="191" t="s">
        <v>364</v>
      </c>
      <c r="E537" s="192" t="s">
        <v>132</v>
      </c>
      <c r="F537" s="226">
        <v>1</v>
      </c>
      <c r="G537" s="226"/>
      <c r="H537" s="67"/>
      <c r="I537" s="67"/>
      <c r="J537" s="67"/>
      <c r="K537" s="108"/>
      <c r="L537" s="316"/>
      <c r="R537" s="52">
        <v>1</v>
      </c>
    </row>
    <row r="538" spans="2:18" s="52" customFormat="1" ht="24.6" customHeight="1">
      <c r="B538" s="269"/>
      <c r="C538" s="190"/>
      <c r="D538" s="191" t="s">
        <v>365</v>
      </c>
      <c r="E538" s="192" t="s">
        <v>132</v>
      </c>
      <c r="F538" s="226">
        <v>1</v>
      </c>
      <c r="G538" s="226"/>
      <c r="H538" s="67"/>
      <c r="I538" s="67"/>
      <c r="J538" s="67"/>
      <c r="K538" s="108"/>
      <c r="L538" s="316"/>
      <c r="R538" s="52">
        <v>1</v>
      </c>
    </row>
    <row r="539" spans="2:18" s="52" customFormat="1" ht="24.6" customHeight="1">
      <c r="B539" s="269"/>
      <c r="C539" s="190"/>
      <c r="D539" s="191" t="s">
        <v>366</v>
      </c>
      <c r="E539" s="192" t="s">
        <v>132</v>
      </c>
      <c r="F539" s="226">
        <v>1</v>
      </c>
      <c r="G539" s="226"/>
      <c r="H539" s="67"/>
      <c r="I539" s="67"/>
      <c r="J539" s="67"/>
      <c r="K539" s="108"/>
      <c r="L539" s="316"/>
      <c r="R539" s="52">
        <v>1</v>
      </c>
    </row>
    <row r="540" spans="2:18" s="52" customFormat="1" ht="24.6" customHeight="1">
      <c r="B540" s="269"/>
      <c r="C540" s="190"/>
      <c r="D540" s="191" t="s">
        <v>367</v>
      </c>
      <c r="E540" s="192" t="s">
        <v>132</v>
      </c>
      <c r="F540" s="226">
        <v>1</v>
      </c>
      <c r="G540" s="226"/>
      <c r="H540" s="67"/>
      <c r="I540" s="67"/>
      <c r="J540" s="67"/>
      <c r="K540" s="108"/>
      <c r="L540" s="316"/>
      <c r="R540" s="52">
        <v>1</v>
      </c>
    </row>
    <row r="541" spans="2:18" s="52" customFormat="1" ht="24.6" customHeight="1">
      <c r="B541" s="262"/>
      <c r="C541" s="190"/>
      <c r="D541" s="191" t="s">
        <v>368</v>
      </c>
      <c r="E541" s="192" t="s">
        <v>132</v>
      </c>
      <c r="F541" s="226">
        <v>4</v>
      </c>
      <c r="G541" s="226"/>
      <c r="H541" s="67"/>
      <c r="I541" s="67"/>
      <c r="J541" s="67"/>
      <c r="K541" s="108"/>
      <c r="L541" s="181"/>
      <c r="R541" s="52">
        <v>4</v>
      </c>
    </row>
    <row r="542" spans="2:18" s="52" customFormat="1" ht="24.6" customHeight="1">
      <c r="B542" s="268"/>
      <c r="C542" s="753" t="s">
        <v>78</v>
      </c>
      <c r="D542" s="753"/>
      <c r="E542" s="201"/>
      <c r="F542" s="310"/>
      <c r="G542" s="123"/>
      <c r="H542" s="202"/>
      <c r="I542" s="202"/>
      <c r="J542" s="202"/>
      <c r="K542" s="202"/>
      <c r="L542" s="233"/>
    </row>
    <row r="543" spans="2:18" s="52" customFormat="1" ht="24.6" customHeight="1">
      <c r="B543" s="269"/>
      <c r="C543" s="754" t="s">
        <v>145</v>
      </c>
      <c r="D543" s="755"/>
      <c r="E543" s="241"/>
      <c r="F543" s="242"/>
      <c r="G543" s="242"/>
      <c r="H543" s="243"/>
      <c r="I543" s="243"/>
      <c r="J543" s="243"/>
      <c r="K543" s="254"/>
      <c r="L543" s="316"/>
    </row>
    <row r="544" spans="2:18" s="52" customFormat="1" ht="24.6" customHeight="1">
      <c r="B544" s="269"/>
      <c r="C544" s="320" t="s">
        <v>369</v>
      </c>
      <c r="D544" s="321"/>
      <c r="E544" s="173"/>
      <c r="F544" s="226"/>
      <c r="G544" s="226"/>
      <c r="H544" s="67"/>
      <c r="I544" s="67"/>
      <c r="J544" s="67"/>
      <c r="K544" s="108"/>
      <c r="L544" s="316"/>
    </row>
    <row r="545" spans="2:18" s="52" customFormat="1" ht="24.6" customHeight="1">
      <c r="B545" s="269"/>
      <c r="C545" s="320"/>
      <c r="D545" s="321" t="s">
        <v>370</v>
      </c>
      <c r="E545" s="173" t="s">
        <v>42</v>
      </c>
      <c r="F545" s="226">
        <v>13525</v>
      </c>
      <c r="G545" s="226"/>
      <c r="H545" s="67"/>
      <c r="I545" s="67"/>
      <c r="J545" s="67"/>
      <c r="K545" s="108"/>
      <c r="L545" s="316"/>
      <c r="R545" s="52">
        <v>13525</v>
      </c>
    </row>
    <row r="546" spans="2:18" s="52" customFormat="1" ht="24.6" customHeight="1">
      <c r="B546" s="269"/>
      <c r="C546" s="320"/>
      <c r="D546" s="321" t="s">
        <v>371</v>
      </c>
      <c r="E546" s="173" t="s">
        <v>42</v>
      </c>
      <c r="F546" s="226">
        <v>1210</v>
      </c>
      <c r="G546" s="226"/>
      <c r="H546" s="67"/>
      <c r="I546" s="67"/>
      <c r="J546" s="67"/>
      <c r="K546" s="108"/>
      <c r="L546" s="316"/>
      <c r="R546" s="52">
        <v>1210</v>
      </c>
    </row>
    <row r="547" spans="2:18" s="52" customFormat="1" ht="24.6" customHeight="1">
      <c r="B547" s="268"/>
      <c r="C547" s="753" t="s">
        <v>78</v>
      </c>
      <c r="D547" s="753"/>
      <c r="E547" s="201"/>
      <c r="F547" s="310"/>
      <c r="G547" s="123"/>
      <c r="H547" s="202"/>
      <c r="I547" s="202"/>
      <c r="J547" s="202"/>
      <c r="K547" s="202"/>
      <c r="L547" s="233"/>
    </row>
    <row r="548" spans="2:18" ht="24.6" customHeight="1">
      <c r="B548" s="147">
        <v>3</v>
      </c>
      <c r="C548" s="248" t="s">
        <v>372</v>
      </c>
      <c r="D548" s="249"/>
      <c r="E548" s="148"/>
      <c r="F548" s="250"/>
      <c r="G548" s="214"/>
      <c r="H548" s="250"/>
      <c r="I548" s="250"/>
      <c r="J548" s="250"/>
      <c r="K548" s="242"/>
      <c r="L548" s="260"/>
    </row>
    <row r="549" spans="2:18" ht="24.6" customHeight="1">
      <c r="B549" s="147"/>
      <c r="C549" s="771" t="s">
        <v>373</v>
      </c>
      <c r="D549" s="772"/>
      <c r="E549" s="151" t="s">
        <v>78</v>
      </c>
      <c r="F549" s="152"/>
      <c r="G549" s="87"/>
      <c r="H549" s="152"/>
      <c r="I549" s="152"/>
      <c r="J549" s="152"/>
      <c r="K549" s="338"/>
      <c r="L549" s="260"/>
    </row>
    <row r="550" spans="2:18" ht="24.6" customHeight="1">
      <c r="B550" s="322"/>
      <c r="C550" s="773" t="s">
        <v>374</v>
      </c>
      <c r="D550" s="774"/>
      <c r="E550" s="151" t="s">
        <v>78</v>
      </c>
      <c r="F550" s="323"/>
      <c r="G550" s="324"/>
      <c r="H550" s="323"/>
      <c r="I550" s="323"/>
      <c r="J550" s="323"/>
      <c r="K550" s="338"/>
      <c r="L550" s="316"/>
    </row>
    <row r="551" spans="2:18" ht="24.6" customHeight="1">
      <c r="B551" s="147"/>
      <c r="C551" s="767"/>
      <c r="D551" s="768"/>
      <c r="E551" s="148"/>
      <c r="F551" s="250"/>
      <c r="G551" s="214"/>
      <c r="H551" s="250"/>
      <c r="I551" s="250"/>
      <c r="J551" s="250"/>
      <c r="K551" s="242"/>
      <c r="L551" s="260"/>
    </row>
    <row r="552" spans="2:18" ht="24.6" customHeight="1">
      <c r="B552" s="147"/>
      <c r="C552" s="767"/>
      <c r="D552" s="768"/>
      <c r="E552" s="147"/>
      <c r="F552" s="250"/>
      <c r="G552" s="325"/>
      <c r="H552" s="250"/>
      <c r="I552" s="339"/>
      <c r="J552" s="250"/>
      <c r="K552" s="242"/>
      <c r="L552" s="260"/>
    </row>
    <row r="553" spans="2:18" ht="24.6" customHeight="1">
      <c r="B553" s="147"/>
      <c r="C553" s="761"/>
      <c r="D553" s="762"/>
      <c r="E553" s="163"/>
      <c r="F553" s="156"/>
      <c r="G553" s="84"/>
      <c r="H553" s="157"/>
      <c r="I553" s="157"/>
      <c r="J553" s="157"/>
      <c r="K553" s="157"/>
      <c r="L553" s="181"/>
    </row>
    <row r="554" spans="2:18" ht="24.6" customHeight="1">
      <c r="B554" s="147"/>
      <c r="C554" s="761"/>
      <c r="D554" s="762"/>
      <c r="E554" s="163"/>
      <c r="F554" s="156"/>
      <c r="G554" s="84"/>
      <c r="H554" s="157"/>
      <c r="I554" s="157"/>
      <c r="J554" s="157"/>
      <c r="K554" s="157"/>
      <c r="L554" s="181"/>
    </row>
    <row r="555" spans="2:18" ht="24.6" customHeight="1">
      <c r="B555" s="147"/>
      <c r="C555" s="761"/>
      <c r="D555" s="762"/>
      <c r="E555" s="163"/>
      <c r="F555" s="156"/>
      <c r="G555" s="84"/>
      <c r="H555" s="157"/>
      <c r="I555" s="157"/>
      <c r="J555" s="157"/>
      <c r="K555" s="157"/>
      <c r="L555" s="181"/>
    </row>
    <row r="556" spans="2:18" ht="24.6" customHeight="1">
      <c r="B556" s="147"/>
      <c r="C556" s="761"/>
      <c r="D556" s="762"/>
      <c r="E556" s="163"/>
      <c r="F556" s="156"/>
      <c r="G556" s="84"/>
      <c r="H556" s="157"/>
      <c r="I556" s="157"/>
      <c r="J556" s="157"/>
      <c r="K556" s="157"/>
      <c r="L556" s="181"/>
    </row>
    <row r="557" spans="2:18" ht="24.6" customHeight="1">
      <c r="B557" s="147"/>
      <c r="C557" s="761"/>
      <c r="D557" s="762"/>
      <c r="E557" s="163"/>
      <c r="F557" s="156"/>
      <c r="G557" s="84"/>
      <c r="H557" s="157"/>
      <c r="I557" s="157"/>
      <c r="J557" s="157"/>
      <c r="K557" s="157"/>
      <c r="L557" s="181"/>
    </row>
    <row r="558" spans="2:18" ht="24.6" customHeight="1">
      <c r="B558" s="147"/>
      <c r="C558" s="761"/>
      <c r="D558" s="762"/>
      <c r="E558" s="163"/>
      <c r="F558" s="156"/>
      <c r="G558" s="84"/>
      <c r="H558" s="157"/>
      <c r="I558" s="157"/>
      <c r="J558" s="157"/>
      <c r="K558" s="157"/>
      <c r="L558" s="181"/>
    </row>
    <row r="559" spans="2:18" ht="24.6" customHeight="1">
      <c r="B559" s="147"/>
      <c r="C559" s="761"/>
      <c r="D559" s="762"/>
      <c r="E559" s="163"/>
      <c r="F559" s="156"/>
      <c r="G559" s="84"/>
      <c r="H559" s="157"/>
      <c r="I559" s="157"/>
      <c r="J559" s="157"/>
      <c r="K559" s="157"/>
      <c r="L559" s="181"/>
    </row>
    <row r="560" spans="2:18" ht="24.6" customHeight="1">
      <c r="B560" s="147"/>
      <c r="C560" s="761"/>
      <c r="D560" s="762"/>
      <c r="E560" s="163"/>
      <c r="F560" s="156"/>
      <c r="G560" s="84"/>
      <c r="H560" s="157"/>
      <c r="I560" s="157"/>
      <c r="J560" s="157"/>
      <c r="K560" s="157"/>
      <c r="L560" s="181"/>
    </row>
    <row r="561" spans="2:12" ht="24.6" customHeight="1">
      <c r="B561" s="147"/>
      <c r="C561" s="761"/>
      <c r="D561" s="762"/>
      <c r="E561" s="163"/>
      <c r="F561" s="156"/>
      <c r="G561" s="84"/>
      <c r="H561" s="157"/>
      <c r="I561" s="157"/>
      <c r="J561" s="157"/>
      <c r="K561" s="157"/>
      <c r="L561" s="181"/>
    </row>
    <row r="562" spans="2:12" ht="24.6" customHeight="1">
      <c r="B562" s="147"/>
      <c r="C562" s="69"/>
      <c r="D562" s="326"/>
      <c r="E562" s="163"/>
      <c r="F562" s="156"/>
      <c r="G562" s="84"/>
      <c r="H562" s="157"/>
      <c r="I562" s="157"/>
      <c r="J562" s="157"/>
      <c r="K562" s="157"/>
      <c r="L562" s="181"/>
    </row>
    <row r="563" spans="2:12" ht="24.6" customHeight="1">
      <c r="B563" s="147"/>
      <c r="C563" s="69"/>
      <c r="D563" s="326"/>
      <c r="E563" s="163"/>
      <c r="F563" s="156"/>
      <c r="G563" s="84"/>
      <c r="H563" s="157"/>
      <c r="I563" s="157"/>
      <c r="J563" s="157"/>
      <c r="K563" s="157"/>
      <c r="L563" s="181"/>
    </row>
    <row r="564" spans="2:12" ht="24.6" customHeight="1">
      <c r="B564" s="147"/>
      <c r="C564" s="69"/>
      <c r="D564" s="326"/>
      <c r="E564" s="163"/>
      <c r="F564" s="156"/>
      <c r="G564" s="84"/>
      <c r="H564" s="157"/>
      <c r="I564" s="157"/>
      <c r="J564" s="157"/>
      <c r="K564" s="157"/>
      <c r="L564" s="181"/>
    </row>
    <row r="565" spans="2:12" ht="24.6" customHeight="1">
      <c r="B565" s="147"/>
      <c r="C565" s="69"/>
      <c r="D565" s="326"/>
      <c r="E565" s="163"/>
      <c r="F565" s="156"/>
      <c r="G565" s="84"/>
      <c r="H565" s="157"/>
      <c r="I565" s="157"/>
      <c r="J565" s="157"/>
      <c r="K565" s="157"/>
      <c r="L565" s="181"/>
    </row>
    <row r="566" spans="2:12" ht="24.6" customHeight="1">
      <c r="B566" s="147"/>
      <c r="C566" s="69"/>
      <c r="D566" s="326"/>
      <c r="E566" s="163"/>
      <c r="F566" s="156"/>
      <c r="G566" s="84"/>
      <c r="H566" s="157"/>
      <c r="I566" s="157"/>
      <c r="J566" s="157"/>
      <c r="K566" s="157"/>
      <c r="L566" s="181"/>
    </row>
    <row r="567" spans="2:12" ht="24.6" customHeight="1">
      <c r="B567" s="147"/>
      <c r="C567" s="69"/>
      <c r="D567" s="326"/>
      <c r="E567" s="163"/>
      <c r="F567" s="156"/>
      <c r="G567" s="84"/>
      <c r="H567" s="157"/>
      <c r="I567" s="157"/>
      <c r="J567" s="157"/>
      <c r="K567" s="157"/>
      <c r="L567" s="181"/>
    </row>
    <row r="568" spans="2:12" ht="24.6" customHeight="1">
      <c r="B568" s="147"/>
      <c r="C568" s="69"/>
      <c r="D568" s="326"/>
      <c r="E568" s="163"/>
      <c r="F568" s="156"/>
      <c r="G568" s="84"/>
      <c r="H568" s="157"/>
      <c r="I568" s="157"/>
      <c r="J568" s="157"/>
      <c r="K568" s="157"/>
      <c r="L568" s="181"/>
    </row>
    <row r="569" spans="2:12" ht="24.6" customHeight="1">
      <c r="B569" s="147"/>
      <c r="C569" s="69"/>
      <c r="D569" s="326"/>
      <c r="E569" s="163"/>
      <c r="F569" s="156"/>
      <c r="G569" s="84"/>
      <c r="H569" s="157"/>
      <c r="I569" s="157"/>
      <c r="J569" s="157"/>
      <c r="K569" s="157"/>
      <c r="L569" s="181"/>
    </row>
    <row r="570" spans="2:12" ht="24.6" customHeight="1">
      <c r="B570" s="147"/>
      <c r="C570" s="69"/>
      <c r="D570" s="326"/>
      <c r="E570" s="163"/>
      <c r="F570" s="156"/>
      <c r="G570" s="84"/>
      <c r="H570" s="157"/>
      <c r="I570" s="157"/>
      <c r="J570" s="157"/>
      <c r="K570" s="157"/>
      <c r="L570" s="181"/>
    </row>
    <row r="571" spans="2:12" ht="24.6" customHeight="1">
      <c r="B571" s="147"/>
      <c r="C571" s="69"/>
      <c r="D571" s="326"/>
      <c r="E571" s="163"/>
      <c r="F571" s="156"/>
      <c r="G571" s="84"/>
      <c r="H571" s="157"/>
      <c r="I571" s="157"/>
      <c r="J571" s="157"/>
      <c r="K571" s="157"/>
      <c r="L571" s="181"/>
    </row>
    <row r="572" spans="2:12" ht="24.6" customHeight="1">
      <c r="B572" s="147"/>
      <c r="C572" s="69"/>
      <c r="D572" s="326"/>
      <c r="E572" s="163"/>
      <c r="F572" s="156"/>
      <c r="G572" s="84"/>
      <c r="H572" s="157"/>
      <c r="I572" s="157"/>
      <c r="J572" s="157"/>
      <c r="K572" s="157"/>
      <c r="L572" s="181"/>
    </row>
    <row r="573" spans="2:12" ht="24.6" customHeight="1">
      <c r="B573" s="147"/>
      <c r="C573" s="761"/>
      <c r="D573" s="762"/>
      <c r="E573" s="163"/>
      <c r="F573" s="156"/>
      <c r="G573" s="84"/>
      <c r="H573" s="157"/>
      <c r="I573" s="157"/>
      <c r="J573" s="157"/>
      <c r="K573" s="157"/>
      <c r="L573" s="181"/>
    </row>
    <row r="574" spans="2:12" ht="24.6" customHeight="1">
      <c r="B574" s="147"/>
      <c r="C574" s="761"/>
      <c r="D574" s="762"/>
      <c r="E574" s="163"/>
      <c r="F574" s="156"/>
      <c r="G574" s="84"/>
      <c r="H574" s="157"/>
      <c r="I574" s="157"/>
      <c r="J574" s="157"/>
      <c r="K574" s="157"/>
      <c r="L574" s="181"/>
    </row>
    <row r="575" spans="2:12" ht="24.6" customHeight="1">
      <c r="B575" s="147"/>
      <c r="C575" s="761"/>
      <c r="D575" s="762"/>
      <c r="E575" s="163"/>
      <c r="F575" s="156"/>
      <c r="G575" s="84"/>
      <c r="H575" s="157"/>
      <c r="I575" s="157"/>
      <c r="J575" s="157"/>
      <c r="K575" s="157"/>
      <c r="L575" s="181"/>
    </row>
    <row r="576" spans="2:12" ht="24.6" customHeight="1">
      <c r="B576" s="147"/>
      <c r="C576" s="69"/>
      <c r="D576" s="326"/>
      <c r="E576" s="163"/>
      <c r="F576" s="156"/>
      <c r="G576" s="84"/>
      <c r="H576" s="157"/>
      <c r="I576" s="157"/>
      <c r="J576" s="157"/>
      <c r="K576" s="157"/>
      <c r="L576" s="181"/>
    </row>
    <row r="577" spans="2:12" ht="24.6" customHeight="1">
      <c r="B577" s="147"/>
      <c r="C577" s="69"/>
      <c r="D577" s="326"/>
      <c r="E577" s="163"/>
      <c r="F577" s="156"/>
      <c r="G577" s="84"/>
      <c r="H577" s="157"/>
      <c r="I577" s="157"/>
      <c r="J577" s="157"/>
      <c r="K577" s="157"/>
      <c r="L577" s="181"/>
    </row>
    <row r="578" spans="2:12" ht="24.6" customHeight="1">
      <c r="B578" s="147"/>
      <c r="C578" s="69"/>
      <c r="D578" s="326"/>
      <c r="E578" s="163"/>
      <c r="F578" s="156"/>
      <c r="G578" s="84"/>
      <c r="H578" s="157"/>
      <c r="I578" s="157"/>
      <c r="J578" s="157"/>
      <c r="K578" s="157"/>
      <c r="L578" s="181"/>
    </row>
    <row r="579" spans="2:12" ht="24.6" customHeight="1">
      <c r="B579" s="147"/>
      <c r="C579" s="69"/>
      <c r="D579" s="326"/>
      <c r="E579" s="163"/>
      <c r="F579" s="156"/>
      <c r="G579" s="84"/>
      <c r="H579" s="157"/>
      <c r="I579" s="157"/>
      <c r="J579" s="157"/>
      <c r="K579" s="157"/>
      <c r="L579" s="181"/>
    </row>
    <row r="580" spans="2:12" ht="24.6" customHeight="1">
      <c r="B580" s="147"/>
      <c r="C580" s="69"/>
      <c r="D580" s="326"/>
      <c r="E580" s="163"/>
      <c r="F580" s="156"/>
      <c r="G580" s="84"/>
      <c r="H580" s="157"/>
      <c r="I580" s="157"/>
      <c r="J580" s="157"/>
      <c r="K580" s="157"/>
      <c r="L580" s="181"/>
    </row>
    <row r="581" spans="2:12" ht="24.6" customHeight="1">
      <c r="B581" s="147"/>
      <c r="C581" s="69"/>
      <c r="D581" s="326"/>
      <c r="E581" s="163"/>
      <c r="F581" s="156"/>
      <c r="G581" s="84"/>
      <c r="H581" s="157"/>
      <c r="I581" s="157"/>
      <c r="J581" s="157"/>
      <c r="K581" s="157"/>
      <c r="L581" s="181"/>
    </row>
    <row r="582" spans="2:12" ht="24.6" customHeight="1">
      <c r="B582" s="147"/>
      <c r="C582" s="69"/>
      <c r="D582" s="326"/>
      <c r="E582" s="163"/>
      <c r="F582" s="156"/>
      <c r="G582" s="84"/>
      <c r="H582" s="157"/>
      <c r="I582" s="157"/>
      <c r="J582" s="157"/>
      <c r="K582" s="157"/>
      <c r="L582" s="181"/>
    </row>
    <row r="583" spans="2:12" ht="24.6" customHeight="1">
      <c r="B583" s="147"/>
      <c r="C583" s="69"/>
      <c r="D583" s="326"/>
      <c r="E583" s="163"/>
      <c r="F583" s="156"/>
      <c r="G583" s="84"/>
      <c r="H583" s="157"/>
      <c r="I583" s="157"/>
      <c r="J583" s="157"/>
      <c r="K583" s="157"/>
      <c r="L583" s="181"/>
    </row>
    <row r="584" spans="2:12" ht="24.6" customHeight="1">
      <c r="B584" s="147"/>
      <c r="C584" s="761"/>
      <c r="D584" s="762"/>
      <c r="E584" s="163"/>
      <c r="F584" s="156"/>
      <c r="G584" s="84"/>
      <c r="H584" s="157"/>
      <c r="I584" s="157"/>
      <c r="J584" s="157"/>
      <c r="K584" s="157"/>
      <c r="L584" s="181"/>
    </row>
    <row r="585" spans="2:12" ht="24.6" customHeight="1">
      <c r="B585" s="147"/>
      <c r="C585" s="761"/>
      <c r="D585" s="762"/>
      <c r="E585" s="163"/>
      <c r="F585" s="156"/>
      <c r="G585" s="84"/>
      <c r="H585" s="157"/>
      <c r="I585" s="157"/>
      <c r="J585" s="157"/>
      <c r="K585" s="157"/>
      <c r="L585" s="181"/>
    </row>
    <row r="586" spans="2:12" ht="24.6" customHeight="1">
      <c r="B586" s="147"/>
      <c r="C586" s="761"/>
      <c r="D586" s="762"/>
      <c r="E586" s="163"/>
      <c r="F586" s="156"/>
      <c r="G586" s="84"/>
      <c r="H586" s="157"/>
      <c r="I586" s="157"/>
      <c r="J586" s="157"/>
      <c r="K586" s="157"/>
      <c r="L586" s="181"/>
    </row>
    <row r="587" spans="2:12" ht="24.6" customHeight="1">
      <c r="B587" s="147"/>
      <c r="C587" s="69"/>
      <c r="D587" s="326"/>
      <c r="E587" s="163"/>
      <c r="F587" s="156"/>
      <c r="G587" s="84"/>
      <c r="H587" s="157"/>
      <c r="I587" s="157"/>
      <c r="J587" s="157"/>
      <c r="K587" s="157"/>
      <c r="L587" s="181"/>
    </row>
    <row r="588" spans="2:12" ht="24.6" customHeight="1">
      <c r="B588" s="147"/>
      <c r="C588" s="69"/>
      <c r="D588" s="326"/>
      <c r="E588" s="163"/>
      <c r="F588" s="156"/>
      <c r="G588" s="84"/>
      <c r="H588" s="157"/>
      <c r="I588" s="157"/>
      <c r="J588" s="157"/>
      <c r="K588" s="157"/>
      <c r="L588" s="181"/>
    </row>
    <row r="589" spans="2:12" ht="24.6" customHeight="1">
      <c r="B589" s="147"/>
      <c r="C589" s="69"/>
      <c r="D589" s="326"/>
      <c r="E589" s="163"/>
      <c r="F589" s="156"/>
      <c r="G589" s="84"/>
      <c r="H589" s="157"/>
      <c r="I589" s="157"/>
      <c r="J589" s="157"/>
      <c r="K589" s="157"/>
      <c r="L589" s="181"/>
    </row>
    <row r="590" spans="2:12" ht="24.6" customHeight="1">
      <c r="B590" s="147"/>
      <c r="C590" s="69"/>
      <c r="D590" s="326"/>
      <c r="E590" s="163"/>
      <c r="F590" s="156"/>
      <c r="G590" s="84"/>
      <c r="H590" s="157"/>
      <c r="I590" s="157"/>
      <c r="J590" s="157"/>
      <c r="K590" s="157"/>
      <c r="L590" s="181"/>
    </row>
    <row r="591" spans="2:12" ht="24.6" customHeight="1">
      <c r="B591" s="147"/>
      <c r="C591" s="761"/>
      <c r="D591" s="762"/>
      <c r="E591" s="163"/>
      <c r="F591" s="156"/>
      <c r="G591" s="84"/>
      <c r="H591" s="157"/>
      <c r="I591" s="157"/>
      <c r="J591" s="157"/>
      <c r="K591" s="157"/>
      <c r="L591" s="181"/>
    </row>
    <row r="592" spans="2:12" ht="24.6" customHeight="1">
      <c r="B592" s="147"/>
      <c r="C592" s="761"/>
      <c r="D592" s="762"/>
      <c r="E592" s="163"/>
      <c r="F592" s="156"/>
      <c r="G592" s="84"/>
      <c r="H592" s="157"/>
      <c r="I592" s="157"/>
      <c r="J592" s="157"/>
      <c r="K592" s="157"/>
      <c r="L592" s="181"/>
    </row>
    <row r="593" spans="2:18" ht="24.6" customHeight="1">
      <c r="B593" s="147"/>
      <c r="C593" s="761"/>
      <c r="D593" s="762"/>
      <c r="E593" s="163"/>
      <c r="F593" s="156"/>
      <c r="G593" s="84"/>
      <c r="H593" s="157"/>
      <c r="I593" s="157"/>
      <c r="J593" s="157"/>
      <c r="K593" s="157"/>
      <c r="L593" s="181"/>
    </row>
    <row r="594" spans="2:18" ht="24.6" customHeight="1">
      <c r="B594" s="147"/>
      <c r="C594" s="761"/>
      <c r="D594" s="762"/>
      <c r="E594" s="163"/>
      <c r="F594" s="156"/>
      <c r="G594" s="84"/>
      <c r="H594" s="157"/>
      <c r="I594" s="157"/>
      <c r="J594" s="157"/>
      <c r="K594" s="157"/>
      <c r="L594" s="181"/>
    </row>
    <row r="595" spans="2:18" ht="24.6" customHeight="1">
      <c r="B595" s="147"/>
      <c r="C595" s="69"/>
      <c r="D595" s="326"/>
      <c r="E595" s="322"/>
      <c r="F595" s="327"/>
      <c r="G595" s="328"/>
      <c r="H595" s="276"/>
      <c r="I595" s="340"/>
      <c r="J595" s="276"/>
      <c r="K595" s="276"/>
      <c r="L595" s="316"/>
    </row>
    <row r="596" spans="2:18" ht="24.6" customHeight="1">
      <c r="B596" s="147"/>
      <c r="C596" s="69"/>
      <c r="D596" s="326"/>
      <c r="E596" s="322"/>
      <c r="F596" s="327"/>
      <c r="G596" s="328"/>
      <c r="H596" s="276"/>
      <c r="I596" s="340"/>
      <c r="J596" s="276"/>
      <c r="K596" s="276"/>
      <c r="L596" s="316"/>
    </row>
    <row r="597" spans="2:18" ht="24.6" customHeight="1">
      <c r="B597" s="147"/>
      <c r="C597" s="69"/>
      <c r="D597" s="326"/>
      <c r="E597" s="322"/>
      <c r="F597" s="327"/>
      <c r="G597" s="328"/>
      <c r="H597" s="276"/>
      <c r="I597" s="340"/>
      <c r="J597" s="276"/>
      <c r="K597" s="276"/>
      <c r="L597" s="316"/>
    </row>
    <row r="598" spans="2:18" ht="24.6" customHeight="1">
      <c r="B598" s="147"/>
      <c r="C598" s="69"/>
      <c r="D598" s="326"/>
      <c r="E598" s="322"/>
      <c r="F598" s="327"/>
      <c r="G598" s="328"/>
      <c r="H598" s="276"/>
      <c r="I598" s="340"/>
      <c r="J598" s="276"/>
      <c r="K598" s="276"/>
      <c r="L598" s="316"/>
    </row>
    <row r="599" spans="2:18" ht="24.6" customHeight="1">
      <c r="B599" s="147"/>
      <c r="C599" s="763"/>
      <c r="D599" s="764"/>
      <c r="E599" s="322"/>
      <c r="F599" s="327"/>
      <c r="G599" s="328"/>
      <c r="H599" s="276"/>
      <c r="I599" s="340"/>
      <c r="J599" s="276"/>
      <c r="K599" s="276"/>
      <c r="L599" s="316"/>
    </row>
    <row r="600" spans="2:18" ht="24.6" customHeight="1">
      <c r="B600" s="147"/>
      <c r="C600" s="765"/>
      <c r="D600" s="766"/>
      <c r="E600" s="148"/>
      <c r="F600" s="250"/>
      <c r="G600" s="325"/>
      <c r="H600" s="250"/>
      <c r="I600" s="339"/>
      <c r="J600" s="250"/>
      <c r="K600" s="242"/>
      <c r="L600" s="260"/>
    </row>
    <row r="601" spans="2:18" ht="24.6" customHeight="1">
      <c r="B601" s="147"/>
      <c r="C601" s="765"/>
      <c r="D601" s="766"/>
      <c r="E601" s="148"/>
      <c r="F601" s="250"/>
      <c r="G601" s="325"/>
      <c r="H601" s="250"/>
      <c r="I601" s="339"/>
      <c r="J601" s="250"/>
      <c r="K601" s="242"/>
      <c r="L601" s="260"/>
    </row>
    <row r="602" spans="2:18" ht="24.6" customHeight="1">
      <c r="B602" s="147"/>
      <c r="C602" s="765"/>
      <c r="D602" s="766"/>
      <c r="E602" s="148"/>
      <c r="F602" s="250"/>
      <c r="G602" s="325"/>
      <c r="H602" s="250"/>
      <c r="I602" s="339"/>
      <c r="J602" s="250"/>
      <c r="K602" s="242"/>
      <c r="L602" s="260"/>
    </row>
    <row r="603" spans="2:18" ht="24.6" customHeight="1">
      <c r="B603" s="147"/>
      <c r="C603" s="765"/>
      <c r="D603" s="766"/>
      <c r="E603" s="148"/>
      <c r="F603" s="250"/>
      <c r="G603" s="325"/>
      <c r="H603" s="250"/>
      <c r="I603" s="339"/>
      <c r="J603" s="250"/>
      <c r="K603" s="242"/>
      <c r="L603" s="260"/>
    </row>
    <row r="604" spans="2:18" ht="24.6" customHeight="1">
      <c r="B604" s="57"/>
      <c r="C604" s="750" t="s">
        <v>375</v>
      </c>
      <c r="D604" s="671"/>
      <c r="E604" s="99"/>
      <c r="F604" s="100"/>
      <c r="G604" s="146"/>
      <c r="H604" s="99"/>
      <c r="I604" s="114"/>
      <c r="J604" s="99"/>
      <c r="K604" s="115"/>
      <c r="L604" s="179"/>
    </row>
    <row r="605" spans="2:18" s="52" customFormat="1" ht="24.6" customHeight="1">
      <c r="B605" s="147">
        <v>3</v>
      </c>
      <c r="C605" s="248" t="s">
        <v>372</v>
      </c>
      <c r="D605" s="329"/>
      <c r="E605" s="263"/>
      <c r="F605" s="264" t="s">
        <v>1</v>
      </c>
      <c r="G605" s="265"/>
      <c r="H605" s="266"/>
      <c r="I605" s="266"/>
      <c r="J605" s="266"/>
      <c r="K605" s="266"/>
      <c r="L605" s="184"/>
      <c r="R605" s="52" t="s">
        <v>1</v>
      </c>
    </row>
    <row r="606" spans="2:18" s="52" customFormat="1" ht="24.6" customHeight="1">
      <c r="B606" s="147"/>
      <c r="C606" s="751" t="s">
        <v>373</v>
      </c>
      <c r="D606" s="752"/>
      <c r="E606" s="330"/>
      <c r="F606" s="331"/>
      <c r="G606" s="332"/>
      <c r="H606" s="333"/>
      <c r="I606" s="333"/>
      <c r="J606" s="333"/>
      <c r="K606" s="333"/>
      <c r="L606" s="184"/>
    </row>
    <row r="607" spans="2:18" s="52" customFormat="1" ht="24.6" customHeight="1">
      <c r="B607" s="147"/>
      <c r="C607" s="334" t="s">
        <v>376</v>
      </c>
      <c r="D607" s="335"/>
      <c r="E607" s="83"/>
      <c r="F607" s="226"/>
      <c r="G607" s="226"/>
      <c r="H607" s="67"/>
      <c r="I607" s="67"/>
      <c r="J607" s="67"/>
      <c r="K607" s="108"/>
      <c r="L607" s="184"/>
    </row>
    <row r="608" spans="2:18" s="52" customFormat="1" ht="24.6" customHeight="1">
      <c r="B608" s="147"/>
      <c r="C608" s="195"/>
      <c r="D608" s="78" t="s">
        <v>377</v>
      </c>
      <c r="E608" s="71" t="s">
        <v>132</v>
      </c>
      <c r="F608" s="336">
        <v>11</v>
      </c>
      <c r="G608" s="337"/>
      <c r="H608" s="67"/>
      <c r="I608" s="341"/>
      <c r="J608" s="67"/>
      <c r="K608" s="108"/>
      <c r="L608" s="184"/>
      <c r="N608" s="52" t="s">
        <v>378</v>
      </c>
      <c r="R608" s="52">
        <v>11</v>
      </c>
    </row>
    <row r="609" spans="2:18" s="52" customFormat="1" ht="24.6" customHeight="1">
      <c r="B609" s="147"/>
      <c r="C609" s="195"/>
      <c r="D609" s="78" t="s">
        <v>379</v>
      </c>
      <c r="E609" s="71" t="s">
        <v>132</v>
      </c>
      <c r="F609" s="336">
        <v>7</v>
      </c>
      <c r="G609" s="337"/>
      <c r="H609" s="67"/>
      <c r="I609" s="341"/>
      <c r="J609" s="67"/>
      <c r="K609" s="108"/>
      <c r="L609" s="184"/>
      <c r="N609" s="52" t="s">
        <v>376</v>
      </c>
      <c r="R609" s="52">
        <v>7</v>
      </c>
    </row>
    <row r="610" spans="2:18" s="52" customFormat="1" ht="24.6" customHeight="1">
      <c r="B610" s="147"/>
      <c r="C610" s="195"/>
      <c r="D610" s="78" t="s">
        <v>380</v>
      </c>
      <c r="E610" s="71" t="s">
        <v>132</v>
      </c>
      <c r="F610" s="336">
        <v>3</v>
      </c>
      <c r="G610" s="337"/>
      <c r="H610" s="67"/>
      <c r="I610" s="341"/>
      <c r="J610" s="67"/>
      <c r="K610" s="108"/>
      <c r="L610" s="184"/>
      <c r="R610" s="52">
        <v>3</v>
      </c>
    </row>
    <row r="611" spans="2:18" s="52" customFormat="1" ht="24.6" customHeight="1">
      <c r="B611" s="147"/>
      <c r="C611" s="195"/>
      <c r="D611" s="78" t="s">
        <v>381</v>
      </c>
      <c r="E611" s="71" t="s">
        <v>132</v>
      </c>
      <c r="F611" s="336">
        <v>1</v>
      </c>
      <c r="G611" s="337"/>
      <c r="H611" s="67"/>
      <c r="I611" s="341"/>
      <c r="J611" s="67"/>
      <c r="K611" s="108"/>
      <c r="L611" s="184"/>
      <c r="R611" s="52">
        <v>1</v>
      </c>
    </row>
    <row r="612" spans="2:18" s="52" customFormat="1" ht="24.6" customHeight="1">
      <c r="B612" s="147"/>
      <c r="C612" s="195"/>
      <c r="D612" s="78" t="s">
        <v>382</v>
      </c>
      <c r="E612" s="71" t="s">
        <v>383</v>
      </c>
      <c r="F612" s="336">
        <v>996</v>
      </c>
      <c r="G612" s="337"/>
      <c r="H612" s="67"/>
      <c r="I612" s="341"/>
      <c r="J612" s="67"/>
      <c r="K612" s="108"/>
      <c r="L612" s="184"/>
      <c r="R612" s="52">
        <v>996</v>
      </c>
    </row>
    <row r="613" spans="2:18" s="52" customFormat="1" ht="24.6" customHeight="1">
      <c r="B613" s="147"/>
      <c r="C613" s="195"/>
      <c r="D613" s="78" t="s">
        <v>384</v>
      </c>
      <c r="E613" s="71" t="s">
        <v>385</v>
      </c>
      <c r="F613" s="336">
        <v>1</v>
      </c>
      <c r="G613" s="337"/>
      <c r="H613" s="67"/>
      <c r="I613" s="337"/>
      <c r="J613" s="67"/>
      <c r="K613" s="108"/>
      <c r="L613" s="184"/>
      <c r="R613" s="52">
        <v>1</v>
      </c>
    </row>
    <row r="614" spans="2:18" s="52" customFormat="1" ht="24.6" customHeight="1">
      <c r="B614" s="147"/>
      <c r="C614" s="195"/>
      <c r="D614" s="78" t="s">
        <v>386</v>
      </c>
      <c r="E614" s="71" t="s">
        <v>385</v>
      </c>
      <c r="F614" s="336">
        <v>1</v>
      </c>
      <c r="G614" s="337"/>
      <c r="H614" s="67"/>
      <c r="I614" s="337"/>
      <c r="J614" s="67"/>
      <c r="K614" s="108"/>
      <c r="L614" s="184"/>
      <c r="N614" s="361">
        <f>SUM(K607:K614)</f>
        <v>0</v>
      </c>
      <c r="O614" s="52" t="s">
        <v>387</v>
      </c>
      <c r="R614" s="52">
        <v>1</v>
      </c>
    </row>
    <row r="615" spans="2:18" s="52" customFormat="1" ht="24.6" customHeight="1">
      <c r="B615" s="147"/>
      <c r="C615" s="334" t="s">
        <v>388</v>
      </c>
      <c r="D615" s="335"/>
      <c r="E615" s="83"/>
      <c r="F615" s="226"/>
      <c r="G615" s="226"/>
      <c r="H615" s="67"/>
      <c r="I615" s="67"/>
      <c r="J615" s="67"/>
      <c r="K615" s="108"/>
      <c r="L615" s="184"/>
    </row>
    <row r="616" spans="2:18" s="52" customFormat="1" ht="24.6" customHeight="1">
      <c r="B616" s="147"/>
      <c r="C616" s="195"/>
      <c r="D616" s="78" t="s">
        <v>389</v>
      </c>
      <c r="E616" s="71" t="s">
        <v>132</v>
      </c>
      <c r="F616" s="336">
        <v>1</v>
      </c>
      <c r="G616" s="342"/>
      <c r="H616" s="67"/>
      <c r="I616" s="341"/>
      <c r="J616" s="67"/>
      <c r="K616" s="108"/>
      <c r="L616" s="184"/>
      <c r="R616" s="52">
        <v>1</v>
      </c>
    </row>
    <row r="617" spans="2:18" s="52" customFormat="1" ht="24.6" customHeight="1">
      <c r="B617" s="147"/>
      <c r="C617" s="195"/>
      <c r="D617" s="78" t="s">
        <v>390</v>
      </c>
      <c r="E617" s="71" t="s">
        <v>132</v>
      </c>
      <c r="F617" s="336">
        <v>1</v>
      </c>
      <c r="G617" s="337"/>
      <c r="H617" s="67"/>
      <c r="I617" s="341"/>
      <c r="J617" s="67"/>
      <c r="K617" s="108"/>
      <c r="L617" s="184"/>
      <c r="R617" s="52">
        <v>1</v>
      </c>
    </row>
    <row r="618" spans="2:18" s="52" customFormat="1" ht="24.6" customHeight="1">
      <c r="B618" s="147"/>
      <c r="C618" s="195"/>
      <c r="D618" s="78" t="s">
        <v>377</v>
      </c>
      <c r="E618" s="71" t="s">
        <v>132</v>
      </c>
      <c r="F618" s="336">
        <v>3</v>
      </c>
      <c r="G618" s="337"/>
      <c r="H618" s="67"/>
      <c r="I618" s="341"/>
      <c r="J618" s="67"/>
      <c r="K618" s="108"/>
      <c r="L618" s="184"/>
      <c r="R618" s="52">
        <v>3</v>
      </c>
    </row>
    <row r="619" spans="2:18" s="52" customFormat="1" ht="24.6" customHeight="1">
      <c r="B619" s="147"/>
      <c r="C619" s="195"/>
      <c r="D619" s="78" t="s">
        <v>391</v>
      </c>
      <c r="E619" s="71" t="s">
        <v>383</v>
      </c>
      <c r="F619" s="336">
        <v>53</v>
      </c>
      <c r="G619" s="337"/>
      <c r="H619" s="67"/>
      <c r="I619" s="341"/>
      <c r="J619" s="67"/>
      <c r="K619" s="108"/>
      <c r="L619" s="184"/>
      <c r="N619" s="52" t="s">
        <v>392</v>
      </c>
      <c r="R619" s="52">
        <v>53</v>
      </c>
    </row>
    <row r="620" spans="2:18" s="52" customFormat="1" ht="24.6" customHeight="1">
      <c r="B620" s="147"/>
      <c r="C620" s="195"/>
      <c r="D620" s="78" t="s">
        <v>393</v>
      </c>
      <c r="E620" s="71" t="s">
        <v>132</v>
      </c>
      <c r="F620" s="336">
        <v>3</v>
      </c>
      <c r="G620" s="337"/>
      <c r="H620" s="67"/>
      <c r="I620" s="341"/>
      <c r="J620" s="67"/>
      <c r="K620" s="108"/>
      <c r="L620" s="184"/>
      <c r="R620" s="52">
        <v>3</v>
      </c>
    </row>
    <row r="621" spans="2:18" s="52" customFormat="1" ht="24.6" customHeight="1">
      <c r="B621" s="147"/>
      <c r="C621" s="195"/>
      <c r="D621" s="78" t="s">
        <v>394</v>
      </c>
      <c r="E621" s="71" t="s">
        <v>132</v>
      </c>
      <c r="F621" s="336">
        <v>6</v>
      </c>
      <c r="G621" s="337"/>
      <c r="H621" s="67"/>
      <c r="I621" s="341"/>
      <c r="J621" s="67"/>
      <c r="K621" s="108"/>
      <c r="L621" s="184"/>
      <c r="R621" s="52">
        <v>6</v>
      </c>
    </row>
    <row r="622" spans="2:18" s="52" customFormat="1" ht="24.6" customHeight="1">
      <c r="B622" s="147"/>
      <c r="C622" s="195"/>
      <c r="D622" s="78" t="s">
        <v>395</v>
      </c>
      <c r="E622" s="71" t="s">
        <v>132</v>
      </c>
      <c r="F622" s="336">
        <v>6</v>
      </c>
      <c r="G622" s="337"/>
      <c r="H622" s="67"/>
      <c r="I622" s="341"/>
      <c r="J622" s="67"/>
      <c r="K622" s="108"/>
      <c r="L622" s="184"/>
      <c r="R622" s="52">
        <v>6</v>
      </c>
    </row>
    <row r="623" spans="2:18" s="52" customFormat="1" ht="24.6" customHeight="1">
      <c r="B623" s="147"/>
      <c r="C623" s="195"/>
      <c r="D623" s="78" t="s">
        <v>386</v>
      </c>
      <c r="E623" s="71" t="s">
        <v>385</v>
      </c>
      <c r="F623" s="336">
        <v>1</v>
      </c>
      <c r="G623" s="337"/>
      <c r="H623" s="67"/>
      <c r="I623" s="337"/>
      <c r="J623" s="67"/>
      <c r="K623" s="108"/>
      <c r="L623" s="184"/>
      <c r="R623" s="52">
        <v>1</v>
      </c>
    </row>
    <row r="624" spans="2:18" s="52" customFormat="1" ht="24.6" customHeight="1">
      <c r="B624" s="147"/>
      <c r="C624" s="195"/>
      <c r="D624" s="78" t="s">
        <v>396</v>
      </c>
      <c r="E624" s="71" t="s">
        <v>385</v>
      </c>
      <c r="F624" s="336">
        <v>1</v>
      </c>
      <c r="G624" s="343"/>
      <c r="H624" s="67"/>
      <c r="I624" s="362"/>
      <c r="J624" s="67"/>
      <c r="K624" s="108"/>
      <c r="L624" s="184"/>
      <c r="R624" s="52">
        <v>1</v>
      </c>
    </row>
    <row r="625" spans="2:18" s="52" customFormat="1" ht="24.6" customHeight="1">
      <c r="B625" s="147"/>
      <c r="C625" s="195" t="s">
        <v>397</v>
      </c>
      <c r="D625" s="78" t="s">
        <v>398</v>
      </c>
      <c r="E625" s="344"/>
      <c r="F625" s="345"/>
      <c r="G625" s="343"/>
      <c r="H625" s="67"/>
      <c r="I625" s="362"/>
      <c r="J625" s="67"/>
      <c r="K625" s="108"/>
      <c r="L625" s="184"/>
    </row>
    <row r="626" spans="2:18" s="52" customFormat="1" ht="24.6" customHeight="1">
      <c r="B626" s="147"/>
      <c r="C626" s="334" t="s">
        <v>399</v>
      </c>
      <c r="D626" s="346"/>
      <c r="E626" s="83"/>
      <c r="F626" s="226"/>
      <c r="G626" s="347"/>
      <c r="H626" s="67"/>
      <c r="I626" s="67"/>
      <c r="J626" s="67"/>
      <c r="K626" s="108"/>
      <c r="L626" s="184"/>
    </row>
    <row r="627" spans="2:18" s="52" customFormat="1" ht="24.6" customHeight="1">
      <c r="B627" s="147"/>
      <c r="C627" s="195"/>
      <c r="D627" s="78" t="s">
        <v>400</v>
      </c>
      <c r="E627" s="72" t="s">
        <v>383</v>
      </c>
      <c r="F627" s="337">
        <v>448</v>
      </c>
      <c r="G627" s="226"/>
      <c r="H627" s="67"/>
      <c r="I627" s="67"/>
      <c r="J627" s="67"/>
      <c r="K627" s="108"/>
      <c r="L627" s="184"/>
      <c r="R627" s="52">
        <v>448</v>
      </c>
    </row>
    <row r="628" spans="2:18" s="52" customFormat="1" ht="24.6" customHeight="1">
      <c r="B628" s="147"/>
      <c r="C628" s="195"/>
      <c r="D628" s="78" t="s">
        <v>401</v>
      </c>
      <c r="E628" s="72" t="s">
        <v>383</v>
      </c>
      <c r="F628" s="336">
        <v>150</v>
      </c>
      <c r="G628" s="226"/>
      <c r="H628" s="67"/>
      <c r="I628" s="67"/>
      <c r="J628" s="67"/>
      <c r="K628" s="108"/>
      <c r="L628" s="184"/>
      <c r="R628" s="52">
        <v>150</v>
      </c>
    </row>
    <row r="629" spans="2:18" s="52" customFormat="1" ht="24.6" customHeight="1">
      <c r="B629" s="147"/>
      <c r="C629" s="195"/>
      <c r="D629" s="78" t="s">
        <v>402</v>
      </c>
      <c r="E629" s="72" t="s">
        <v>383</v>
      </c>
      <c r="F629" s="336">
        <v>17</v>
      </c>
      <c r="G629" s="226"/>
      <c r="H629" s="67"/>
      <c r="I629" s="67"/>
      <c r="J629" s="67"/>
      <c r="K629" s="108"/>
      <c r="L629" s="184"/>
      <c r="R629" s="52">
        <v>17</v>
      </c>
    </row>
    <row r="630" spans="2:18" s="52" customFormat="1" ht="24.6" customHeight="1">
      <c r="B630" s="147"/>
      <c r="C630" s="195"/>
      <c r="D630" s="78" t="s">
        <v>403</v>
      </c>
      <c r="E630" s="348" t="s">
        <v>385</v>
      </c>
      <c r="F630" s="336">
        <v>1</v>
      </c>
      <c r="G630" s="226"/>
      <c r="H630" s="67"/>
      <c r="I630" s="67"/>
      <c r="J630" s="67"/>
      <c r="K630" s="108"/>
      <c r="L630" s="184"/>
      <c r="R630" s="52">
        <v>1</v>
      </c>
    </row>
    <row r="631" spans="2:18" s="52" customFormat="1" ht="24.6" customHeight="1">
      <c r="B631" s="147"/>
      <c r="C631" s="195"/>
      <c r="D631" s="349" t="s">
        <v>404</v>
      </c>
      <c r="E631" s="348" t="s">
        <v>385</v>
      </c>
      <c r="F631" s="336">
        <v>1</v>
      </c>
      <c r="G631" s="226"/>
      <c r="H631" s="67"/>
      <c r="I631" s="67"/>
      <c r="J631" s="67"/>
      <c r="K631" s="108"/>
      <c r="L631" s="184"/>
      <c r="R631" s="52">
        <v>1</v>
      </c>
    </row>
    <row r="632" spans="2:18" s="52" customFormat="1" ht="24.6" customHeight="1">
      <c r="B632" s="147"/>
      <c r="C632" s="334" t="s">
        <v>405</v>
      </c>
      <c r="D632" s="346"/>
      <c r="E632" s="226"/>
      <c r="F632" s="226"/>
      <c r="G632" s="226"/>
      <c r="H632" s="67"/>
      <c r="I632" s="67"/>
      <c r="J632" s="108"/>
      <c r="K632" s="108"/>
      <c r="L632" s="184"/>
    </row>
    <row r="633" spans="2:18" s="52" customFormat="1" ht="24.6" customHeight="1">
      <c r="B633" s="147"/>
      <c r="C633" s="195"/>
      <c r="D633" s="78" t="s">
        <v>406</v>
      </c>
      <c r="E633" s="348" t="s">
        <v>385</v>
      </c>
      <c r="F633" s="337">
        <v>1</v>
      </c>
      <c r="G633" s="226"/>
      <c r="H633" s="67"/>
      <c r="I633" s="67"/>
      <c r="J633" s="67"/>
      <c r="K633" s="108"/>
      <c r="L633" s="184"/>
      <c r="R633" s="52">
        <v>1</v>
      </c>
    </row>
    <row r="634" spans="2:18" s="52" customFormat="1" ht="24.6" customHeight="1">
      <c r="B634" s="147"/>
      <c r="C634" s="195"/>
      <c r="D634" s="78" t="s">
        <v>407</v>
      </c>
      <c r="E634" s="71" t="s">
        <v>132</v>
      </c>
      <c r="F634" s="337">
        <v>1</v>
      </c>
      <c r="G634" s="226"/>
      <c r="H634" s="67"/>
      <c r="I634" s="67"/>
      <c r="J634" s="67"/>
      <c r="K634" s="108"/>
      <c r="L634" s="184"/>
      <c r="R634" s="52">
        <v>1</v>
      </c>
    </row>
    <row r="635" spans="2:18" s="52" customFormat="1" ht="24.6" customHeight="1">
      <c r="B635" s="147"/>
      <c r="C635" s="195"/>
      <c r="D635" s="78" t="s">
        <v>408</v>
      </c>
      <c r="E635" s="71" t="s">
        <v>132</v>
      </c>
      <c r="F635" s="337">
        <v>1</v>
      </c>
      <c r="G635" s="226"/>
      <c r="H635" s="67"/>
      <c r="I635" s="67"/>
      <c r="J635" s="67"/>
      <c r="K635" s="108"/>
      <c r="L635" s="184"/>
      <c r="R635" s="52">
        <v>1</v>
      </c>
    </row>
    <row r="636" spans="2:18" s="52" customFormat="1" ht="24.6" customHeight="1">
      <c r="B636" s="147"/>
      <c r="C636" s="195"/>
      <c r="D636" s="78" t="s">
        <v>409</v>
      </c>
      <c r="E636" s="71" t="s">
        <v>132</v>
      </c>
      <c r="F636" s="337">
        <v>1</v>
      </c>
      <c r="G636" s="226"/>
      <c r="H636" s="67"/>
      <c r="I636" s="67"/>
      <c r="J636" s="67"/>
      <c r="K636" s="108"/>
      <c r="L636" s="184"/>
      <c r="R636" s="52">
        <v>1</v>
      </c>
    </row>
    <row r="637" spans="2:18" s="52" customFormat="1" ht="24.6" customHeight="1">
      <c r="B637" s="147"/>
      <c r="C637" s="195"/>
      <c r="D637" s="78" t="s">
        <v>410</v>
      </c>
      <c r="E637" s="71" t="s">
        <v>132</v>
      </c>
      <c r="F637" s="337">
        <v>1</v>
      </c>
      <c r="G637" s="226"/>
      <c r="H637" s="67"/>
      <c r="I637" s="67"/>
      <c r="J637" s="67"/>
      <c r="K637" s="108"/>
      <c r="L637" s="184"/>
      <c r="R637" s="52">
        <v>1</v>
      </c>
    </row>
    <row r="638" spans="2:18" s="52" customFormat="1" ht="24.6" customHeight="1">
      <c r="B638" s="147"/>
      <c r="C638" s="195"/>
      <c r="D638" s="78" t="s">
        <v>411</v>
      </c>
      <c r="E638" s="71" t="s">
        <v>132</v>
      </c>
      <c r="F638" s="337">
        <v>3</v>
      </c>
      <c r="G638" s="226"/>
      <c r="H638" s="67"/>
      <c r="I638" s="67"/>
      <c r="J638" s="67"/>
      <c r="K638" s="108"/>
      <c r="L638" s="184"/>
      <c r="R638" s="52">
        <v>3</v>
      </c>
    </row>
    <row r="639" spans="2:18" s="52" customFormat="1" ht="24.6" customHeight="1">
      <c r="B639" s="147"/>
      <c r="C639" s="195"/>
      <c r="D639" s="78" t="s">
        <v>412</v>
      </c>
      <c r="E639" s="71" t="s">
        <v>132</v>
      </c>
      <c r="F639" s="337">
        <v>3</v>
      </c>
      <c r="G639" s="226"/>
      <c r="H639" s="67"/>
      <c r="I639" s="67"/>
      <c r="J639" s="67"/>
      <c r="K639" s="108"/>
      <c r="L639" s="184"/>
      <c r="R639" s="52">
        <v>3</v>
      </c>
    </row>
    <row r="640" spans="2:18" s="52" customFormat="1" ht="24.6" customHeight="1">
      <c r="B640" s="147"/>
      <c r="C640" s="195"/>
      <c r="D640" s="78" t="s">
        <v>413</v>
      </c>
      <c r="E640" s="71" t="s">
        <v>132</v>
      </c>
      <c r="F640" s="337">
        <v>1</v>
      </c>
      <c r="G640" s="226"/>
      <c r="H640" s="67"/>
      <c r="I640" s="67"/>
      <c r="J640" s="67"/>
      <c r="K640" s="108"/>
      <c r="L640" s="184"/>
      <c r="R640" s="52">
        <v>1</v>
      </c>
    </row>
    <row r="641" spans="2:18" s="52" customFormat="1" ht="24.6" customHeight="1">
      <c r="B641" s="147"/>
      <c r="C641" s="195"/>
      <c r="D641" s="78" t="s">
        <v>414</v>
      </c>
      <c r="E641" s="71" t="s">
        <v>132</v>
      </c>
      <c r="F641" s="337">
        <v>1</v>
      </c>
      <c r="G641" s="226"/>
      <c r="H641" s="67"/>
      <c r="I641" s="67"/>
      <c r="J641" s="67"/>
      <c r="K641" s="108"/>
      <c r="L641" s="184"/>
      <c r="R641" s="52">
        <v>1</v>
      </c>
    </row>
    <row r="642" spans="2:18" s="52" customFormat="1" ht="24.6" customHeight="1">
      <c r="B642" s="147"/>
      <c r="C642" s="195"/>
      <c r="D642" s="78" t="s">
        <v>415</v>
      </c>
      <c r="E642" s="71" t="s">
        <v>132</v>
      </c>
      <c r="F642" s="337">
        <v>1</v>
      </c>
      <c r="G642" s="226"/>
      <c r="H642" s="67"/>
      <c r="I642" s="67"/>
      <c r="J642" s="67"/>
      <c r="K642" s="108"/>
      <c r="L642" s="184"/>
      <c r="R642" s="52">
        <v>1</v>
      </c>
    </row>
    <row r="643" spans="2:18" s="52" customFormat="1" ht="24.6" customHeight="1">
      <c r="B643" s="147"/>
      <c r="C643" s="195"/>
      <c r="D643" s="78" t="s">
        <v>416</v>
      </c>
      <c r="E643" s="71" t="s">
        <v>132</v>
      </c>
      <c r="F643" s="337">
        <v>3</v>
      </c>
      <c r="G643" s="226"/>
      <c r="H643" s="67"/>
      <c r="I643" s="67"/>
      <c r="J643" s="67"/>
      <c r="K643" s="108"/>
      <c r="L643" s="184"/>
      <c r="R643" s="52">
        <v>3</v>
      </c>
    </row>
    <row r="644" spans="2:18" s="52" customFormat="1" ht="24.6" customHeight="1">
      <c r="B644" s="147"/>
      <c r="C644" s="195"/>
      <c r="D644" s="78" t="s">
        <v>417</v>
      </c>
      <c r="E644" s="71" t="s">
        <v>132</v>
      </c>
      <c r="F644" s="337">
        <v>3</v>
      </c>
      <c r="G644" s="226"/>
      <c r="H644" s="67"/>
      <c r="I644" s="67"/>
      <c r="J644" s="67"/>
      <c r="K644" s="108"/>
      <c r="L644" s="184"/>
      <c r="R644" s="52">
        <v>3</v>
      </c>
    </row>
    <row r="645" spans="2:18" s="52" customFormat="1" ht="24.6" customHeight="1">
      <c r="B645" s="147"/>
      <c r="C645" s="195"/>
      <c r="D645" s="78" t="s">
        <v>418</v>
      </c>
      <c r="E645" s="71" t="s">
        <v>132</v>
      </c>
      <c r="F645" s="337">
        <v>1</v>
      </c>
      <c r="G645" s="226"/>
      <c r="H645" s="67"/>
      <c r="I645" s="67"/>
      <c r="J645" s="67"/>
      <c r="K645" s="108"/>
      <c r="L645" s="184"/>
      <c r="R645" s="52">
        <v>1</v>
      </c>
    </row>
    <row r="646" spans="2:18" s="52" customFormat="1" ht="24.6" customHeight="1">
      <c r="B646" s="147"/>
      <c r="C646" s="195"/>
      <c r="D646" s="78" t="s">
        <v>419</v>
      </c>
      <c r="E646" s="71" t="s">
        <v>385</v>
      </c>
      <c r="F646" s="337">
        <v>1</v>
      </c>
      <c r="G646" s="226"/>
      <c r="H646" s="67"/>
      <c r="I646" s="67"/>
      <c r="J646" s="67"/>
      <c r="K646" s="108"/>
      <c r="L646" s="184"/>
      <c r="R646" s="52">
        <v>1</v>
      </c>
    </row>
    <row r="647" spans="2:18" s="52" customFormat="1" ht="24.6" customHeight="1">
      <c r="B647" s="147"/>
      <c r="C647" s="195"/>
      <c r="D647" s="78" t="s">
        <v>420</v>
      </c>
      <c r="E647" s="71" t="s">
        <v>385</v>
      </c>
      <c r="F647" s="337">
        <v>1</v>
      </c>
      <c r="G647" s="226"/>
      <c r="H647" s="67"/>
      <c r="I647" s="67"/>
      <c r="J647" s="67"/>
      <c r="K647" s="108"/>
      <c r="L647" s="184"/>
      <c r="R647" s="52">
        <v>1</v>
      </c>
    </row>
    <row r="648" spans="2:18" s="52" customFormat="1" ht="24.6" customHeight="1">
      <c r="B648" s="147"/>
      <c r="C648" s="195"/>
      <c r="D648" s="78" t="s">
        <v>421</v>
      </c>
      <c r="E648" s="348" t="s">
        <v>385</v>
      </c>
      <c r="F648" s="337">
        <v>1</v>
      </c>
      <c r="G648" s="226"/>
      <c r="H648" s="67"/>
      <c r="I648" s="67"/>
      <c r="J648" s="67"/>
      <c r="K648" s="108"/>
      <c r="L648" s="184"/>
      <c r="R648" s="52">
        <v>1</v>
      </c>
    </row>
    <row r="649" spans="2:18" s="52" customFormat="1" ht="24.6" customHeight="1">
      <c r="B649" s="147"/>
      <c r="C649" s="350" t="s">
        <v>422</v>
      </c>
      <c r="D649" s="335"/>
      <c r="E649" s="71"/>
      <c r="F649" s="336"/>
      <c r="G649" s="337"/>
      <c r="H649" s="67"/>
      <c r="I649" s="73"/>
      <c r="J649" s="67"/>
      <c r="K649" s="108"/>
      <c r="L649" s="184"/>
    </row>
    <row r="650" spans="2:18" s="52" customFormat="1" ht="24.6" customHeight="1">
      <c r="B650" s="151"/>
      <c r="C650" s="195"/>
      <c r="D650" s="78" t="s">
        <v>423</v>
      </c>
      <c r="E650" s="71" t="s">
        <v>132</v>
      </c>
      <c r="F650" s="336">
        <v>1</v>
      </c>
      <c r="G650" s="337"/>
      <c r="H650" s="67"/>
      <c r="I650" s="341"/>
      <c r="J650" s="67"/>
      <c r="K650" s="108"/>
      <c r="L650" s="184"/>
      <c r="R650" s="52">
        <v>1</v>
      </c>
    </row>
    <row r="651" spans="2:18" s="52" customFormat="1" ht="24.6" customHeight="1">
      <c r="B651" s="151"/>
      <c r="C651" s="195"/>
      <c r="D651" s="78" t="s">
        <v>424</v>
      </c>
      <c r="E651" s="71" t="s">
        <v>132</v>
      </c>
      <c r="F651" s="336">
        <v>1</v>
      </c>
      <c r="G651" s="337"/>
      <c r="H651" s="67"/>
      <c r="I651" s="341"/>
      <c r="J651" s="67"/>
      <c r="K651" s="108"/>
      <c r="L651" s="184"/>
      <c r="R651" s="52">
        <v>1</v>
      </c>
    </row>
    <row r="652" spans="2:18" s="52" customFormat="1" ht="24.6" customHeight="1">
      <c r="B652" s="147"/>
      <c r="C652" s="195"/>
      <c r="D652" s="78" t="s">
        <v>425</v>
      </c>
      <c r="E652" s="71" t="s">
        <v>132</v>
      </c>
      <c r="F652" s="336">
        <v>1</v>
      </c>
      <c r="G652" s="337"/>
      <c r="H652" s="67"/>
      <c r="I652" s="341"/>
      <c r="J652" s="67"/>
      <c r="K652" s="108"/>
      <c r="L652" s="184"/>
      <c r="R652" s="52">
        <v>1</v>
      </c>
    </row>
    <row r="653" spans="2:18" s="52" customFormat="1" ht="24.6" customHeight="1">
      <c r="B653" s="147"/>
      <c r="C653" s="195"/>
      <c r="D653" s="78" t="s">
        <v>426</v>
      </c>
      <c r="E653" s="348" t="s">
        <v>385</v>
      </c>
      <c r="F653" s="337">
        <v>1</v>
      </c>
      <c r="G653" s="226"/>
      <c r="H653" s="67"/>
      <c r="I653" s="67"/>
      <c r="J653" s="67"/>
      <c r="K653" s="108"/>
      <c r="L653" s="184"/>
      <c r="R653" s="52">
        <v>1</v>
      </c>
    </row>
    <row r="654" spans="2:18" s="52" customFormat="1" ht="24.6" customHeight="1">
      <c r="B654" s="147"/>
      <c r="C654" s="195"/>
      <c r="D654" s="78" t="s">
        <v>427</v>
      </c>
      <c r="E654" s="71" t="s">
        <v>132</v>
      </c>
      <c r="F654" s="336">
        <v>6</v>
      </c>
      <c r="G654" s="337"/>
      <c r="H654" s="67"/>
      <c r="I654" s="341"/>
      <c r="J654" s="67"/>
      <c r="K654" s="108"/>
      <c r="L654" s="184"/>
      <c r="R654" s="52">
        <v>6</v>
      </c>
    </row>
    <row r="655" spans="2:18" s="52" customFormat="1" ht="24.6" customHeight="1">
      <c r="B655" s="147"/>
      <c r="C655" s="195"/>
      <c r="D655" s="78" t="s">
        <v>428</v>
      </c>
      <c r="E655" s="71" t="s">
        <v>132</v>
      </c>
      <c r="F655" s="336">
        <v>6</v>
      </c>
      <c r="G655" s="337"/>
      <c r="H655" s="67"/>
      <c r="I655" s="341"/>
      <c r="J655" s="67"/>
      <c r="K655" s="108"/>
      <c r="L655" s="184"/>
      <c r="R655" s="52">
        <v>6</v>
      </c>
    </row>
    <row r="656" spans="2:18" s="52" customFormat="1" ht="24.6" customHeight="1">
      <c r="B656" s="147"/>
      <c r="C656" s="195"/>
      <c r="D656" s="78" t="s">
        <v>429</v>
      </c>
      <c r="E656" s="71" t="s">
        <v>385</v>
      </c>
      <c r="F656" s="336">
        <v>1</v>
      </c>
      <c r="G656" s="337"/>
      <c r="H656" s="67"/>
      <c r="I656" s="341"/>
      <c r="J656" s="67"/>
      <c r="K656" s="108"/>
      <c r="L656" s="184"/>
      <c r="R656" s="52">
        <v>1</v>
      </c>
    </row>
    <row r="657" spans="2:18" s="52" customFormat="1" ht="24.6" customHeight="1">
      <c r="B657" s="147"/>
      <c r="C657" s="195"/>
      <c r="D657" s="78" t="s">
        <v>420</v>
      </c>
      <c r="E657" s="71" t="s">
        <v>385</v>
      </c>
      <c r="F657" s="337">
        <v>1</v>
      </c>
      <c r="G657" s="226"/>
      <c r="H657" s="67"/>
      <c r="I657" s="67"/>
      <c r="J657" s="67"/>
      <c r="K657" s="108"/>
      <c r="L657" s="184"/>
      <c r="R657" s="52">
        <v>1</v>
      </c>
    </row>
    <row r="658" spans="2:18" s="52" customFormat="1" ht="24.6" customHeight="1">
      <c r="B658" s="147"/>
      <c r="C658" s="334" t="s">
        <v>430</v>
      </c>
      <c r="D658" s="346"/>
      <c r="E658" s="83"/>
      <c r="F658" s="226"/>
      <c r="G658" s="226"/>
      <c r="H658" s="67"/>
      <c r="I658" s="67"/>
      <c r="J658" s="67"/>
      <c r="K658" s="108"/>
      <c r="L658" s="184"/>
    </row>
    <row r="659" spans="2:18" s="52" customFormat="1" ht="24.6" customHeight="1">
      <c r="B659" s="147"/>
      <c r="C659" s="195"/>
      <c r="D659" s="351" t="s">
        <v>431</v>
      </c>
      <c r="E659" s="83"/>
      <c r="F659" s="226"/>
      <c r="G659" s="226"/>
      <c r="H659" s="67"/>
      <c r="I659" s="67"/>
      <c r="J659" s="67"/>
      <c r="K659" s="108"/>
      <c r="L659" s="184"/>
    </row>
    <row r="660" spans="2:18" s="52" customFormat="1" ht="24.6" customHeight="1">
      <c r="B660" s="216"/>
      <c r="C660" s="217"/>
      <c r="D660" s="352" t="s">
        <v>432</v>
      </c>
      <c r="E660" s="353" t="s">
        <v>132</v>
      </c>
      <c r="F660" s="354">
        <v>1</v>
      </c>
      <c r="G660" s="355"/>
      <c r="H660" s="298"/>
      <c r="I660" s="363"/>
      <c r="J660" s="298"/>
      <c r="K660" s="314"/>
      <c r="L660" s="277"/>
      <c r="R660" s="52">
        <v>1</v>
      </c>
    </row>
    <row r="661" spans="2:18" s="52" customFormat="1" ht="24.6" customHeight="1">
      <c r="B661" s="147"/>
      <c r="C661" s="223"/>
      <c r="D661" s="356" t="s">
        <v>433</v>
      </c>
      <c r="E661" s="357" t="s">
        <v>132</v>
      </c>
      <c r="F661" s="358">
        <v>6</v>
      </c>
      <c r="G661" s="359"/>
      <c r="H661" s="243"/>
      <c r="I661" s="364"/>
      <c r="J661" s="243"/>
      <c r="K661" s="254"/>
      <c r="L661" s="260"/>
      <c r="R661" s="52">
        <v>6</v>
      </c>
    </row>
    <row r="662" spans="2:18" s="52" customFormat="1" ht="24.6" customHeight="1">
      <c r="B662" s="147"/>
      <c r="C662" s="195"/>
      <c r="D662" s="70" t="s">
        <v>429</v>
      </c>
      <c r="E662" s="71" t="s">
        <v>385</v>
      </c>
      <c r="F662" s="336">
        <v>1</v>
      </c>
      <c r="G662" s="337"/>
      <c r="H662" s="67"/>
      <c r="I662" s="341"/>
      <c r="J662" s="67"/>
      <c r="K662" s="108"/>
      <c r="L662" s="184"/>
      <c r="R662" s="52">
        <v>1</v>
      </c>
    </row>
    <row r="663" spans="2:18" s="52" customFormat="1" ht="24.6" customHeight="1">
      <c r="B663" s="147"/>
      <c r="C663" s="195"/>
      <c r="D663" s="70" t="s">
        <v>434</v>
      </c>
      <c r="E663" s="71" t="s">
        <v>132</v>
      </c>
      <c r="F663" s="336">
        <v>5</v>
      </c>
      <c r="G663" s="337"/>
      <c r="H663" s="67"/>
      <c r="I663" s="341"/>
      <c r="J663" s="67"/>
      <c r="K663" s="108"/>
      <c r="L663" s="184"/>
      <c r="R663" s="52">
        <v>5</v>
      </c>
    </row>
    <row r="664" spans="2:18" s="52" customFormat="1" ht="24.6" customHeight="1">
      <c r="B664" s="147"/>
      <c r="C664" s="195"/>
      <c r="D664" s="360" t="s">
        <v>435</v>
      </c>
      <c r="E664" s="71" t="s">
        <v>385</v>
      </c>
      <c r="F664" s="336">
        <v>1</v>
      </c>
      <c r="G664" s="337"/>
      <c r="H664" s="67"/>
      <c r="I664" s="341"/>
      <c r="J664" s="67"/>
      <c r="K664" s="108"/>
      <c r="L664" s="184"/>
      <c r="R664" s="52">
        <v>1</v>
      </c>
    </row>
    <row r="665" spans="2:18" s="52" customFormat="1" ht="24.6" customHeight="1">
      <c r="B665" s="147"/>
      <c r="C665" s="195"/>
      <c r="D665" s="351" t="s">
        <v>436</v>
      </c>
      <c r="E665" s="71"/>
      <c r="F665" s="336"/>
      <c r="G665" s="337"/>
      <c r="H665" s="67"/>
      <c r="I665" s="73"/>
      <c r="J665" s="67"/>
      <c r="K665" s="108"/>
      <c r="L665" s="184"/>
    </row>
    <row r="666" spans="2:18" s="52" customFormat="1" ht="24.6" customHeight="1">
      <c r="B666" s="147"/>
      <c r="C666" s="195"/>
      <c r="D666" s="360" t="s">
        <v>437</v>
      </c>
      <c r="E666" s="71" t="s">
        <v>132</v>
      </c>
      <c r="F666" s="336">
        <v>1</v>
      </c>
      <c r="G666" s="337"/>
      <c r="H666" s="67"/>
      <c r="I666" s="341"/>
      <c r="J666" s="67"/>
      <c r="K666" s="108"/>
      <c r="L666" s="184"/>
      <c r="R666" s="52">
        <v>1</v>
      </c>
    </row>
    <row r="667" spans="2:18" s="52" customFormat="1" ht="24.6" customHeight="1">
      <c r="B667" s="147"/>
      <c r="C667" s="195"/>
      <c r="D667" s="360" t="s">
        <v>438</v>
      </c>
      <c r="E667" s="71" t="s">
        <v>132</v>
      </c>
      <c r="F667" s="336">
        <v>1</v>
      </c>
      <c r="G667" s="337"/>
      <c r="H667" s="67"/>
      <c r="I667" s="341"/>
      <c r="J667" s="67"/>
      <c r="K667" s="108"/>
      <c r="L667" s="184"/>
      <c r="R667" s="52">
        <v>1</v>
      </c>
    </row>
    <row r="668" spans="2:18" s="52" customFormat="1" ht="24.6" customHeight="1">
      <c r="B668" s="147"/>
      <c r="C668" s="195"/>
      <c r="D668" s="360" t="s">
        <v>439</v>
      </c>
      <c r="E668" s="71" t="s">
        <v>132</v>
      </c>
      <c r="F668" s="336">
        <v>22</v>
      </c>
      <c r="G668" s="337"/>
      <c r="H668" s="67"/>
      <c r="I668" s="341"/>
      <c r="J668" s="67"/>
      <c r="K668" s="108"/>
      <c r="L668" s="184"/>
      <c r="R668" s="52">
        <v>22</v>
      </c>
    </row>
    <row r="669" spans="2:18" s="52" customFormat="1" ht="24.6" customHeight="1">
      <c r="B669" s="147"/>
      <c r="C669" s="195"/>
      <c r="D669" s="70" t="s">
        <v>419</v>
      </c>
      <c r="E669" s="71" t="s">
        <v>132</v>
      </c>
      <c r="F669" s="336">
        <v>1</v>
      </c>
      <c r="G669" s="337"/>
      <c r="H669" s="67"/>
      <c r="I669" s="341"/>
      <c r="J669" s="67"/>
      <c r="K669" s="108"/>
      <c r="L669" s="184"/>
      <c r="R669" s="52">
        <v>1</v>
      </c>
    </row>
    <row r="670" spans="2:18" s="52" customFormat="1" ht="24.6" customHeight="1">
      <c r="B670" s="147"/>
      <c r="C670" s="195"/>
      <c r="D670" s="70" t="s">
        <v>434</v>
      </c>
      <c r="E670" s="71" t="s">
        <v>132</v>
      </c>
      <c r="F670" s="336">
        <v>20</v>
      </c>
      <c r="G670" s="337"/>
      <c r="H670" s="67"/>
      <c r="I670" s="341"/>
      <c r="J670" s="67"/>
      <c r="K670" s="108"/>
      <c r="L670" s="184"/>
      <c r="R670" s="52">
        <v>20</v>
      </c>
    </row>
    <row r="671" spans="2:18" s="52" customFormat="1" ht="24.6" customHeight="1">
      <c r="B671" s="147"/>
      <c r="C671" s="195"/>
      <c r="D671" s="360" t="s">
        <v>440</v>
      </c>
      <c r="E671" s="71" t="s">
        <v>132</v>
      </c>
      <c r="F671" s="336">
        <v>1</v>
      </c>
      <c r="G671" s="337"/>
      <c r="H671" s="67"/>
      <c r="I671" s="341"/>
      <c r="J671" s="67"/>
      <c r="K671" s="108"/>
      <c r="L671" s="184"/>
      <c r="R671" s="52">
        <v>1</v>
      </c>
    </row>
    <row r="672" spans="2:18" s="52" customFormat="1" ht="24.6" customHeight="1">
      <c r="B672" s="147"/>
      <c r="C672" s="195"/>
      <c r="D672" s="351" t="s">
        <v>441</v>
      </c>
      <c r="E672" s="71"/>
      <c r="F672" s="336"/>
      <c r="G672" s="337"/>
      <c r="H672" s="67"/>
      <c r="I672" s="73"/>
      <c r="J672" s="67"/>
      <c r="K672" s="108"/>
      <c r="L672" s="184"/>
    </row>
    <row r="673" spans="2:18" s="52" customFormat="1" ht="24.6" customHeight="1">
      <c r="B673" s="147"/>
      <c r="C673" s="195"/>
      <c r="D673" s="360" t="s">
        <v>437</v>
      </c>
      <c r="E673" s="71" t="s">
        <v>132</v>
      </c>
      <c r="F673" s="336">
        <v>1</v>
      </c>
      <c r="G673" s="337"/>
      <c r="H673" s="67"/>
      <c r="I673" s="341"/>
      <c r="J673" s="67"/>
      <c r="K673" s="108"/>
      <c r="L673" s="184"/>
      <c r="R673" s="52">
        <v>1</v>
      </c>
    </row>
    <row r="674" spans="2:18" s="52" customFormat="1" ht="24.6" customHeight="1">
      <c r="B674" s="147"/>
      <c r="C674" s="195"/>
      <c r="D674" s="360" t="s">
        <v>438</v>
      </c>
      <c r="E674" s="71" t="s">
        <v>132</v>
      </c>
      <c r="F674" s="336">
        <v>1</v>
      </c>
      <c r="G674" s="337"/>
      <c r="H674" s="67"/>
      <c r="I674" s="341"/>
      <c r="J674" s="67"/>
      <c r="K674" s="108"/>
      <c r="L674" s="184"/>
      <c r="R674" s="52">
        <v>1</v>
      </c>
    </row>
    <row r="675" spans="2:18" s="52" customFormat="1" ht="24.6" customHeight="1">
      <c r="B675" s="147"/>
      <c r="C675" s="195"/>
      <c r="D675" s="360" t="s">
        <v>439</v>
      </c>
      <c r="E675" s="71" t="s">
        <v>132</v>
      </c>
      <c r="F675" s="336">
        <v>22</v>
      </c>
      <c r="G675" s="337"/>
      <c r="H675" s="67"/>
      <c r="I675" s="341"/>
      <c r="J675" s="67"/>
      <c r="K675" s="108"/>
      <c r="L675" s="184"/>
      <c r="R675" s="52">
        <v>22</v>
      </c>
    </row>
    <row r="676" spans="2:18" s="52" customFormat="1" ht="24.6" customHeight="1">
      <c r="B676" s="147"/>
      <c r="C676" s="195"/>
      <c r="D676" s="70" t="s">
        <v>419</v>
      </c>
      <c r="E676" s="71" t="s">
        <v>132</v>
      </c>
      <c r="F676" s="336">
        <v>1</v>
      </c>
      <c r="G676" s="337"/>
      <c r="H676" s="67"/>
      <c r="I676" s="341"/>
      <c r="J676" s="67"/>
      <c r="K676" s="108"/>
      <c r="L676" s="184"/>
      <c r="R676" s="52">
        <v>1</v>
      </c>
    </row>
    <row r="677" spans="2:18" s="52" customFormat="1" ht="24.6" customHeight="1">
      <c r="B677" s="147"/>
      <c r="C677" s="195"/>
      <c r="D677" s="70" t="s">
        <v>434</v>
      </c>
      <c r="E677" s="71" t="s">
        <v>132</v>
      </c>
      <c r="F677" s="336">
        <v>20</v>
      </c>
      <c r="G677" s="337"/>
      <c r="H677" s="67"/>
      <c r="I677" s="341"/>
      <c r="J677" s="67"/>
      <c r="K677" s="108"/>
      <c r="L677" s="184"/>
      <c r="R677" s="52">
        <v>20</v>
      </c>
    </row>
    <row r="678" spans="2:18" s="52" customFormat="1" ht="24.6" customHeight="1">
      <c r="B678" s="147"/>
      <c r="C678" s="195"/>
      <c r="D678" s="360" t="s">
        <v>442</v>
      </c>
      <c r="E678" s="71" t="s">
        <v>132</v>
      </c>
      <c r="F678" s="336">
        <v>1</v>
      </c>
      <c r="G678" s="337"/>
      <c r="H678" s="67"/>
      <c r="I678" s="341"/>
      <c r="J678" s="67"/>
      <c r="K678" s="108"/>
      <c r="L678" s="184"/>
      <c r="R678" s="52">
        <v>1</v>
      </c>
    </row>
    <row r="679" spans="2:18" s="52" customFormat="1" ht="24.6" customHeight="1">
      <c r="B679" s="147"/>
      <c r="C679" s="195"/>
      <c r="D679" s="365" t="s">
        <v>443</v>
      </c>
      <c r="E679" s="71"/>
      <c r="F679" s="336"/>
      <c r="G679" s="337"/>
      <c r="H679" s="67"/>
      <c r="I679" s="73"/>
      <c r="J679" s="67"/>
      <c r="K679" s="108"/>
      <c r="L679" s="184"/>
    </row>
    <row r="680" spans="2:18" s="52" customFormat="1" ht="24.6" customHeight="1">
      <c r="B680" s="147"/>
      <c r="C680" s="195"/>
      <c r="D680" s="360" t="s">
        <v>437</v>
      </c>
      <c r="E680" s="71" t="s">
        <v>132</v>
      </c>
      <c r="F680" s="336">
        <v>1</v>
      </c>
      <c r="G680" s="337"/>
      <c r="H680" s="67"/>
      <c r="I680" s="341"/>
      <c r="J680" s="67"/>
      <c r="K680" s="108"/>
      <c r="L680" s="184"/>
      <c r="R680" s="52">
        <v>1</v>
      </c>
    </row>
    <row r="681" spans="2:18" s="52" customFormat="1" ht="24.6" customHeight="1">
      <c r="B681" s="147"/>
      <c r="C681" s="195"/>
      <c r="D681" s="360" t="s">
        <v>438</v>
      </c>
      <c r="E681" s="71" t="s">
        <v>132</v>
      </c>
      <c r="F681" s="336">
        <v>1</v>
      </c>
      <c r="G681" s="337"/>
      <c r="H681" s="67"/>
      <c r="I681" s="341"/>
      <c r="J681" s="67"/>
      <c r="K681" s="108"/>
      <c r="L681" s="184"/>
      <c r="R681" s="52">
        <v>1</v>
      </c>
    </row>
    <row r="682" spans="2:18" s="52" customFormat="1" ht="24.6" customHeight="1">
      <c r="B682" s="147"/>
      <c r="C682" s="195"/>
      <c r="D682" s="360" t="s">
        <v>439</v>
      </c>
      <c r="E682" s="71" t="s">
        <v>132</v>
      </c>
      <c r="F682" s="336">
        <v>22</v>
      </c>
      <c r="G682" s="337"/>
      <c r="H682" s="67"/>
      <c r="I682" s="341"/>
      <c r="J682" s="67"/>
      <c r="K682" s="108"/>
      <c r="L682" s="184"/>
      <c r="R682" s="52">
        <v>22</v>
      </c>
    </row>
    <row r="683" spans="2:18" s="52" customFormat="1" ht="24.6" customHeight="1">
      <c r="B683" s="147"/>
      <c r="C683" s="195"/>
      <c r="D683" s="70" t="s">
        <v>419</v>
      </c>
      <c r="E683" s="71" t="s">
        <v>132</v>
      </c>
      <c r="F683" s="336">
        <v>1</v>
      </c>
      <c r="G683" s="337"/>
      <c r="H683" s="67"/>
      <c r="I683" s="341"/>
      <c r="J683" s="67"/>
      <c r="K683" s="108"/>
      <c r="L683" s="184"/>
      <c r="R683" s="52">
        <v>1</v>
      </c>
    </row>
    <row r="684" spans="2:18" s="52" customFormat="1" ht="24.6" customHeight="1">
      <c r="B684" s="147"/>
      <c r="C684" s="195"/>
      <c r="D684" s="70" t="s">
        <v>434</v>
      </c>
      <c r="E684" s="71" t="s">
        <v>132</v>
      </c>
      <c r="F684" s="336">
        <v>20</v>
      </c>
      <c r="G684" s="337"/>
      <c r="H684" s="67"/>
      <c r="I684" s="341"/>
      <c r="J684" s="67"/>
      <c r="K684" s="108"/>
      <c r="L684" s="184"/>
      <c r="R684" s="52">
        <v>20</v>
      </c>
    </row>
    <row r="685" spans="2:18" s="52" customFormat="1" ht="24.6" customHeight="1">
      <c r="B685" s="147"/>
      <c r="C685" s="195"/>
      <c r="D685" s="360" t="s">
        <v>444</v>
      </c>
      <c r="E685" s="71" t="s">
        <v>132</v>
      </c>
      <c r="F685" s="336">
        <v>1</v>
      </c>
      <c r="G685" s="337"/>
      <c r="H685" s="67"/>
      <c r="I685" s="341"/>
      <c r="J685" s="67"/>
      <c r="K685" s="108"/>
      <c r="L685" s="184"/>
      <c r="R685" s="52">
        <v>1</v>
      </c>
    </row>
    <row r="686" spans="2:18" s="52" customFormat="1" ht="24.6" customHeight="1">
      <c r="B686" s="147"/>
      <c r="C686" s="195"/>
      <c r="D686" s="360" t="s">
        <v>445</v>
      </c>
      <c r="E686" s="71"/>
      <c r="F686" s="336"/>
      <c r="G686" s="337"/>
      <c r="H686" s="67"/>
      <c r="I686" s="73"/>
      <c r="J686" s="67"/>
      <c r="K686" s="108"/>
      <c r="L686" s="184"/>
    </row>
    <row r="687" spans="2:18" s="52" customFormat="1" ht="24.6" customHeight="1">
      <c r="B687" s="147"/>
      <c r="C687" s="195"/>
      <c r="D687" s="360" t="s">
        <v>446</v>
      </c>
      <c r="E687" s="71" t="s">
        <v>132</v>
      </c>
      <c r="F687" s="336">
        <v>1</v>
      </c>
      <c r="G687" s="337"/>
      <c r="H687" s="67"/>
      <c r="I687" s="341"/>
      <c r="J687" s="67"/>
      <c r="K687" s="108"/>
      <c r="L687" s="184"/>
      <c r="R687" s="52">
        <v>1</v>
      </c>
    </row>
    <row r="688" spans="2:18" s="52" customFormat="1" ht="24.6" customHeight="1">
      <c r="B688" s="147"/>
      <c r="C688" s="195"/>
      <c r="D688" s="360" t="s">
        <v>447</v>
      </c>
      <c r="E688" s="71" t="s">
        <v>132</v>
      </c>
      <c r="F688" s="336">
        <v>1</v>
      </c>
      <c r="G688" s="337"/>
      <c r="H688" s="67"/>
      <c r="I688" s="341"/>
      <c r="J688" s="67"/>
      <c r="K688" s="108"/>
      <c r="L688" s="184"/>
      <c r="N688" s="117"/>
      <c r="R688" s="52">
        <v>1</v>
      </c>
    </row>
    <row r="689" spans="2:18" s="52" customFormat="1" ht="24.6" customHeight="1">
      <c r="B689" s="262"/>
      <c r="C689" s="195"/>
      <c r="D689" s="360" t="s">
        <v>448</v>
      </c>
      <c r="E689" s="71" t="s">
        <v>132</v>
      </c>
      <c r="F689" s="336">
        <v>2</v>
      </c>
      <c r="G689" s="337"/>
      <c r="H689" s="67"/>
      <c r="I689" s="341"/>
      <c r="J689" s="67"/>
      <c r="K689" s="108"/>
      <c r="L689" s="181"/>
      <c r="N689" s="117"/>
      <c r="R689" s="52">
        <v>2</v>
      </c>
    </row>
    <row r="690" spans="2:18" s="52" customFormat="1" ht="24.6" customHeight="1">
      <c r="B690" s="262"/>
      <c r="C690" s="195"/>
      <c r="D690" s="360" t="s">
        <v>449</v>
      </c>
      <c r="E690" s="71" t="s">
        <v>132</v>
      </c>
      <c r="F690" s="336">
        <v>3</v>
      </c>
      <c r="G690" s="337"/>
      <c r="H690" s="67"/>
      <c r="I690" s="341"/>
      <c r="J690" s="67"/>
      <c r="K690" s="108"/>
      <c r="L690" s="181"/>
      <c r="N690" s="117"/>
      <c r="R690" s="52">
        <v>3</v>
      </c>
    </row>
    <row r="691" spans="2:18" s="52" customFormat="1" ht="24.6" customHeight="1">
      <c r="B691" s="262"/>
      <c r="C691" s="195"/>
      <c r="D691" s="360" t="s">
        <v>450</v>
      </c>
      <c r="E691" s="71" t="s">
        <v>132</v>
      </c>
      <c r="F691" s="336">
        <v>1</v>
      </c>
      <c r="G691" s="337"/>
      <c r="H691" s="67"/>
      <c r="I691" s="341"/>
      <c r="J691" s="67"/>
      <c r="K691" s="108"/>
      <c r="L691" s="181"/>
      <c r="N691" s="117"/>
      <c r="R691" s="52">
        <v>1</v>
      </c>
    </row>
    <row r="692" spans="2:18" s="52" customFormat="1" ht="24.6" customHeight="1">
      <c r="B692" s="262"/>
      <c r="C692" s="195"/>
      <c r="D692" s="70" t="s">
        <v>429</v>
      </c>
      <c r="E692" s="71" t="s">
        <v>385</v>
      </c>
      <c r="F692" s="336">
        <v>1</v>
      </c>
      <c r="G692" s="337"/>
      <c r="H692" s="67"/>
      <c r="I692" s="341"/>
      <c r="J692" s="67"/>
      <c r="K692" s="108"/>
      <c r="L692" s="181"/>
      <c r="N692" s="117"/>
      <c r="R692" s="52">
        <v>1</v>
      </c>
    </row>
    <row r="693" spans="2:18" ht="24.6" customHeight="1">
      <c r="B693" s="322" t="s">
        <v>451</v>
      </c>
      <c r="C693" s="366" t="s">
        <v>452</v>
      </c>
      <c r="D693" s="367"/>
      <c r="E693" s="368"/>
      <c r="F693" s="242"/>
      <c r="G693" s="242"/>
      <c r="H693" s="243"/>
      <c r="I693" s="243"/>
      <c r="J693" s="243"/>
      <c r="K693" s="254"/>
      <c r="L693" s="316"/>
      <c r="N693" s="117"/>
    </row>
    <row r="694" spans="2:18" ht="24.6" customHeight="1">
      <c r="B694" s="322"/>
      <c r="C694" s="366"/>
      <c r="D694" s="367" t="s">
        <v>453</v>
      </c>
      <c r="E694" s="71" t="s">
        <v>383</v>
      </c>
      <c r="F694" s="336">
        <v>343</v>
      </c>
      <c r="G694" s="337"/>
      <c r="H694" s="67"/>
      <c r="I694" s="374"/>
      <c r="J694" s="67"/>
      <c r="K694" s="108"/>
      <c r="L694" s="316"/>
      <c r="N694" s="117"/>
      <c r="R694" s="4">
        <v>343</v>
      </c>
    </row>
    <row r="695" spans="2:18" ht="24.6" customHeight="1">
      <c r="B695" s="322"/>
      <c r="C695" s="366"/>
      <c r="D695" s="367" t="s">
        <v>454</v>
      </c>
      <c r="E695" s="71" t="s">
        <v>383</v>
      </c>
      <c r="F695" s="336">
        <v>40</v>
      </c>
      <c r="G695" s="337"/>
      <c r="H695" s="67"/>
      <c r="I695" s="374"/>
      <c r="J695" s="67"/>
      <c r="K695" s="108"/>
      <c r="L695" s="316"/>
      <c r="N695" s="117"/>
      <c r="R695" s="4">
        <v>40</v>
      </c>
    </row>
    <row r="696" spans="2:18" ht="24.6" customHeight="1">
      <c r="B696" s="322"/>
      <c r="C696" s="366"/>
      <c r="D696" s="367" t="s">
        <v>455</v>
      </c>
      <c r="E696" s="71" t="s">
        <v>383</v>
      </c>
      <c r="F696" s="336">
        <v>86</v>
      </c>
      <c r="G696" s="337"/>
      <c r="H696" s="67"/>
      <c r="I696" s="374"/>
      <c r="J696" s="67"/>
      <c r="K696" s="108"/>
      <c r="L696" s="316"/>
      <c r="N696" s="117"/>
      <c r="R696" s="4">
        <v>86</v>
      </c>
    </row>
    <row r="697" spans="2:18" ht="24.6" customHeight="1">
      <c r="B697" s="322"/>
      <c r="C697" s="366"/>
      <c r="D697" s="367" t="s">
        <v>456</v>
      </c>
      <c r="E697" s="71" t="s">
        <v>383</v>
      </c>
      <c r="F697" s="336">
        <v>10</v>
      </c>
      <c r="G697" s="337"/>
      <c r="H697" s="67"/>
      <c r="I697" s="374"/>
      <c r="J697" s="67"/>
      <c r="K697" s="108"/>
      <c r="L697" s="316"/>
      <c r="N697" s="117"/>
      <c r="R697" s="4">
        <v>10</v>
      </c>
    </row>
    <row r="698" spans="2:18" ht="24.6" customHeight="1">
      <c r="B698" s="163"/>
      <c r="C698" s="195"/>
      <c r="D698" s="78" t="s">
        <v>457</v>
      </c>
      <c r="E698" s="71" t="s">
        <v>383</v>
      </c>
      <c r="F698" s="336">
        <v>907</v>
      </c>
      <c r="G698" s="337"/>
      <c r="H698" s="67"/>
      <c r="I698" s="374"/>
      <c r="J698" s="67"/>
      <c r="K698" s="108"/>
      <c r="L698" s="181"/>
      <c r="N698" s="117"/>
      <c r="R698" s="4">
        <v>907</v>
      </c>
    </row>
    <row r="699" spans="2:18" ht="24.6" customHeight="1">
      <c r="B699" s="163"/>
      <c r="C699" s="195"/>
      <c r="D699" s="78" t="s">
        <v>458</v>
      </c>
      <c r="E699" s="71" t="s">
        <v>383</v>
      </c>
      <c r="F699" s="336">
        <v>722</v>
      </c>
      <c r="G699" s="337"/>
      <c r="H699" s="67"/>
      <c r="I699" s="374"/>
      <c r="J699" s="67"/>
      <c r="K699" s="108"/>
      <c r="L699" s="181"/>
      <c r="N699" s="117"/>
      <c r="R699" s="4">
        <v>722</v>
      </c>
    </row>
    <row r="700" spans="2:18" s="52" customFormat="1" ht="24.6" customHeight="1">
      <c r="B700" s="262"/>
      <c r="C700" s="195"/>
      <c r="D700" s="78" t="s">
        <v>459</v>
      </c>
      <c r="E700" s="71" t="s">
        <v>383</v>
      </c>
      <c r="F700" s="336">
        <v>929</v>
      </c>
      <c r="G700" s="337"/>
      <c r="H700" s="67"/>
      <c r="I700" s="374"/>
      <c r="J700" s="67"/>
      <c r="K700" s="108"/>
      <c r="L700" s="181"/>
      <c r="N700" s="117"/>
      <c r="R700" s="52">
        <v>929</v>
      </c>
    </row>
    <row r="701" spans="2:18" s="52" customFormat="1" ht="24.6" customHeight="1">
      <c r="B701" s="262"/>
      <c r="C701" s="195"/>
      <c r="D701" s="78" t="s">
        <v>460</v>
      </c>
      <c r="E701" s="71" t="s">
        <v>383</v>
      </c>
      <c r="F701" s="336">
        <v>40</v>
      </c>
      <c r="G701" s="337"/>
      <c r="H701" s="67"/>
      <c r="I701" s="374"/>
      <c r="J701" s="67"/>
      <c r="K701" s="108"/>
      <c r="L701" s="181"/>
      <c r="N701" s="117"/>
      <c r="R701" s="52">
        <v>40</v>
      </c>
    </row>
    <row r="702" spans="2:18" ht="24.6" customHeight="1">
      <c r="B702" s="163" t="s">
        <v>451</v>
      </c>
      <c r="C702" s="195"/>
      <c r="D702" s="78" t="s">
        <v>461</v>
      </c>
      <c r="E702" s="71" t="s">
        <v>383</v>
      </c>
      <c r="F702" s="336">
        <v>471</v>
      </c>
      <c r="G702" s="337"/>
      <c r="H702" s="67"/>
      <c r="I702" s="374"/>
      <c r="J702" s="67"/>
      <c r="K702" s="108"/>
      <c r="L702" s="181"/>
      <c r="N702" s="117"/>
      <c r="R702" s="4">
        <v>471</v>
      </c>
    </row>
    <row r="703" spans="2:18" ht="24.6" customHeight="1">
      <c r="B703" s="163"/>
      <c r="C703" s="195"/>
      <c r="D703" s="78" t="s">
        <v>462</v>
      </c>
      <c r="E703" s="71" t="s">
        <v>383</v>
      </c>
      <c r="F703" s="336">
        <v>5109</v>
      </c>
      <c r="G703" s="337"/>
      <c r="H703" s="67"/>
      <c r="I703" s="374"/>
      <c r="J703" s="67"/>
      <c r="K703" s="108"/>
      <c r="L703" s="181"/>
      <c r="N703" s="117"/>
      <c r="R703" s="4">
        <v>5109</v>
      </c>
    </row>
    <row r="704" spans="2:18" ht="24.6" customHeight="1">
      <c r="B704" s="163"/>
      <c r="C704" s="195"/>
      <c r="D704" s="78" t="s">
        <v>463</v>
      </c>
      <c r="E704" s="71" t="s">
        <v>383</v>
      </c>
      <c r="F704" s="336">
        <v>253</v>
      </c>
      <c r="G704" s="337"/>
      <c r="H704" s="67"/>
      <c r="I704" s="374"/>
      <c r="J704" s="67"/>
      <c r="K704" s="108"/>
      <c r="L704" s="181"/>
      <c r="N704" s="182"/>
      <c r="R704" s="4">
        <v>253</v>
      </c>
    </row>
    <row r="705" spans="2:18" ht="24.6" customHeight="1">
      <c r="B705" s="163"/>
      <c r="C705" s="195"/>
      <c r="D705" s="78" t="s">
        <v>464</v>
      </c>
      <c r="E705" s="71" t="s">
        <v>383</v>
      </c>
      <c r="F705" s="336">
        <v>2216</v>
      </c>
      <c r="G705" s="337"/>
      <c r="H705" s="67"/>
      <c r="I705" s="374"/>
      <c r="J705" s="67"/>
      <c r="K705" s="108"/>
      <c r="L705" s="181"/>
      <c r="N705" s="182"/>
      <c r="R705" s="4">
        <v>2216</v>
      </c>
    </row>
    <row r="706" spans="2:18" ht="24.6" customHeight="1">
      <c r="B706" s="163"/>
      <c r="C706" s="195"/>
      <c r="D706" s="369" t="s">
        <v>465</v>
      </c>
      <c r="E706" s="71" t="s">
        <v>383</v>
      </c>
      <c r="F706" s="336">
        <v>369</v>
      </c>
      <c r="G706" s="337"/>
      <c r="H706" s="67"/>
      <c r="I706" s="374"/>
      <c r="J706" s="67"/>
      <c r="K706" s="108"/>
      <c r="L706" s="181"/>
      <c r="R706" s="4">
        <v>369</v>
      </c>
    </row>
    <row r="707" spans="2:18" ht="24.6" customHeight="1">
      <c r="B707" s="163"/>
      <c r="C707" s="195"/>
      <c r="D707" s="369" t="s">
        <v>466</v>
      </c>
      <c r="E707" s="71" t="s">
        <v>383</v>
      </c>
      <c r="F707" s="336">
        <v>231</v>
      </c>
      <c r="G707" s="337"/>
      <c r="H707" s="67"/>
      <c r="I707" s="374"/>
      <c r="J707" s="67"/>
      <c r="K707" s="108"/>
      <c r="L707" s="181"/>
      <c r="R707" s="4">
        <v>231</v>
      </c>
    </row>
    <row r="708" spans="2:18" ht="24.6" customHeight="1">
      <c r="B708" s="163"/>
      <c r="C708" s="195"/>
      <c r="D708" s="369" t="s">
        <v>467</v>
      </c>
      <c r="E708" s="71" t="s">
        <v>383</v>
      </c>
      <c r="F708" s="336">
        <v>82</v>
      </c>
      <c r="G708" s="337"/>
      <c r="H708" s="67"/>
      <c r="I708" s="374"/>
      <c r="J708" s="67"/>
      <c r="K708" s="108"/>
      <c r="L708" s="181"/>
      <c r="R708" s="4">
        <v>82</v>
      </c>
    </row>
    <row r="709" spans="2:18" ht="24.6" customHeight="1">
      <c r="B709" s="163"/>
      <c r="C709" s="223"/>
      <c r="D709" s="369" t="s">
        <v>468</v>
      </c>
      <c r="E709" s="71" t="s">
        <v>383</v>
      </c>
      <c r="F709" s="336">
        <v>2240</v>
      </c>
      <c r="G709" s="337"/>
      <c r="H709" s="67"/>
      <c r="I709" s="374"/>
      <c r="J709" s="67"/>
      <c r="K709" s="108"/>
      <c r="L709" s="181"/>
      <c r="R709" s="4">
        <v>2240</v>
      </c>
    </row>
    <row r="710" spans="2:18" ht="24.6" customHeight="1">
      <c r="B710" s="163"/>
      <c r="C710" s="223"/>
      <c r="D710" s="369" t="s">
        <v>469</v>
      </c>
      <c r="E710" s="71" t="s">
        <v>383</v>
      </c>
      <c r="F710" s="336">
        <v>142</v>
      </c>
      <c r="G710" s="337"/>
      <c r="H710" s="67"/>
      <c r="I710" s="374"/>
      <c r="J710" s="67"/>
      <c r="K710" s="108"/>
      <c r="L710" s="181"/>
      <c r="R710" s="4">
        <v>142</v>
      </c>
    </row>
    <row r="711" spans="2:18" ht="24.6" customHeight="1">
      <c r="B711" s="163"/>
      <c r="C711" s="195"/>
      <c r="D711" s="369" t="s">
        <v>470</v>
      </c>
      <c r="E711" s="71" t="s">
        <v>383</v>
      </c>
      <c r="F711" s="336">
        <v>58</v>
      </c>
      <c r="G711" s="337"/>
      <c r="H711" s="67"/>
      <c r="I711" s="374"/>
      <c r="J711" s="67"/>
      <c r="K711" s="108"/>
      <c r="L711" s="181"/>
      <c r="R711" s="4">
        <v>58</v>
      </c>
    </row>
    <row r="712" spans="2:18" ht="24.6" customHeight="1">
      <c r="B712" s="163"/>
      <c r="C712" s="195"/>
      <c r="D712" s="369" t="s">
        <v>471</v>
      </c>
      <c r="E712" s="71" t="s">
        <v>383</v>
      </c>
      <c r="F712" s="336">
        <v>20</v>
      </c>
      <c r="G712" s="337"/>
      <c r="H712" s="67"/>
      <c r="I712" s="374"/>
      <c r="J712" s="67"/>
      <c r="K712" s="108"/>
      <c r="L712" s="181"/>
      <c r="R712" s="4">
        <v>20</v>
      </c>
    </row>
    <row r="713" spans="2:18" ht="24.6" customHeight="1">
      <c r="B713" s="163"/>
      <c r="C713" s="195"/>
      <c r="D713" s="78" t="s">
        <v>403</v>
      </c>
      <c r="E713" s="71" t="s">
        <v>385</v>
      </c>
      <c r="F713" s="336">
        <v>1</v>
      </c>
      <c r="G713" s="337"/>
      <c r="H713" s="67"/>
      <c r="I713" s="374"/>
      <c r="J713" s="67"/>
      <c r="K713" s="108"/>
      <c r="L713" s="181"/>
      <c r="R713" s="4">
        <v>1</v>
      </c>
    </row>
    <row r="714" spans="2:18" ht="24.6" customHeight="1">
      <c r="B714" s="163"/>
      <c r="C714" s="195"/>
      <c r="D714" s="78" t="s">
        <v>472</v>
      </c>
      <c r="E714" s="71" t="s">
        <v>385</v>
      </c>
      <c r="F714" s="336">
        <v>1</v>
      </c>
      <c r="G714" s="337"/>
      <c r="H714" s="67"/>
      <c r="I714" s="374"/>
      <c r="J714" s="67"/>
      <c r="K714" s="108"/>
      <c r="L714" s="181"/>
      <c r="R714" s="4">
        <v>1</v>
      </c>
    </row>
    <row r="715" spans="2:18" ht="24.6" customHeight="1">
      <c r="B715" s="163"/>
      <c r="C715" s="334" t="s">
        <v>473</v>
      </c>
      <c r="D715" s="335"/>
      <c r="E715" s="83"/>
      <c r="F715" s="226"/>
      <c r="G715" s="226"/>
      <c r="H715" s="67"/>
      <c r="I715" s="67"/>
      <c r="J715" s="67"/>
      <c r="K715" s="108"/>
      <c r="L715" s="181"/>
    </row>
    <row r="716" spans="2:18" ht="24.6" customHeight="1">
      <c r="B716" s="163"/>
      <c r="C716" s="195"/>
      <c r="D716" s="369" t="s">
        <v>474</v>
      </c>
      <c r="E716" s="71"/>
      <c r="F716" s="336"/>
      <c r="G716" s="337"/>
      <c r="H716" s="67"/>
      <c r="I716" s="73"/>
      <c r="J716" s="67"/>
      <c r="K716" s="108"/>
      <c r="L716" s="181"/>
    </row>
    <row r="717" spans="2:18" ht="24.6" customHeight="1">
      <c r="B717" s="370"/>
      <c r="C717" s="217"/>
      <c r="D717" s="371" t="s">
        <v>475</v>
      </c>
      <c r="E717" s="353" t="s">
        <v>132</v>
      </c>
      <c r="F717" s="354">
        <v>1</v>
      </c>
      <c r="G717" s="355"/>
      <c r="H717" s="298"/>
      <c r="I717" s="363"/>
      <c r="J717" s="298"/>
      <c r="K717" s="314"/>
      <c r="L717" s="375"/>
      <c r="R717" s="4">
        <v>1</v>
      </c>
    </row>
    <row r="718" spans="2:18" ht="24.6" customHeight="1">
      <c r="B718" s="322"/>
      <c r="C718" s="223"/>
      <c r="D718" s="372" t="s">
        <v>476</v>
      </c>
      <c r="E718" s="357" t="s">
        <v>132</v>
      </c>
      <c r="F718" s="358">
        <v>1</v>
      </c>
      <c r="G718" s="359"/>
      <c r="H718" s="243"/>
      <c r="I718" s="364"/>
      <c r="J718" s="243"/>
      <c r="K718" s="254"/>
      <c r="L718" s="316"/>
      <c r="R718" s="4">
        <v>1</v>
      </c>
    </row>
    <row r="719" spans="2:18" ht="24.6" customHeight="1">
      <c r="B719" s="163"/>
      <c r="C719" s="195"/>
      <c r="D719" s="373" t="s">
        <v>477</v>
      </c>
      <c r="E719" s="71" t="s">
        <v>132</v>
      </c>
      <c r="F719" s="336">
        <v>14</v>
      </c>
      <c r="G719" s="337"/>
      <c r="H719" s="67"/>
      <c r="I719" s="341"/>
      <c r="J719" s="67"/>
      <c r="K719" s="108"/>
      <c r="L719" s="181"/>
      <c r="R719" s="4">
        <v>14</v>
      </c>
    </row>
    <row r="720" spans="2:18" ht="24.6" customHeight="1">
      <c r="B720" s="163"/>
      <c r="C720" s="195"/>
      <c r="D720" s="373" t="s">
        <v>478</v>
      </c>
      <c r="E720" s="71" t="s">
        <v>132</v>
      </c>
      <c r="F720" s="336">
        <v>12</v>
      </c>
      <c r="G720" s="337"/>
      <c r="H720" s="67"/>
      <c r="I720" s="341"/>
      <c r="J720" s="67"/>
      <c r="K720" s="108"/>
      <c r="L720" s="181"/>
      <c r="R720" s="4">
        <v>12</v>
      </c>
    </row>
    <row r="721" spans="2:18" ht="24.6" customHeight="1">
      <c r="B721" s="163"/>
      <c r="C721" s="195"/>
      <c r="D721" s="373" t="s">
        <v>479</v>
      </c>
      <c r="E721" s="71" t="s">
        <v>132</v>
      </c>
      <c r="F721" s="336">
        <v>11</v>
      </c>
      <c r="G721" s="337"/>
      <c r="H721" s="67"/>
      <c r="I721" s="341"/>
      <c r="J721" s="67"/>
      <c r="K721" s="108"/>
      <c r="L721" s="181"/>
      <c r="R721" s="4">
        <v>11</v>
      </c>
    </row>
    <row r="722" spans="2:18" ht="24.6" customHeight="1">
      <c r="B722" s="163"/>
      <c r="C722" s="195"/>
      <c r="D722" s="369" t="s">
        <v>480</v>
      </c>
      <c r="E722" s="71"/>
      <c r="F722" s="336"/>
      <c r="G722" s="337"/>
      <c r="H722" s="67"/>
      <c r="I722" s="73"/>
      <c r="J722" s="67"/>
      <c r="K722" s="108"/>
      <c r="L722" s="181"/>
    </row>
    <row r="723" spans="2:18" ht="24.6" customHeight="1">
      <c r="B723" s="163"/>
      <c r="C723" s="195"/>
      <c r="D723" s="373" t="s">
        <v>475</v>
      </c>
      <c r="E723" s="71" t="s">
        <v>132</v>
      </c>
      <c r="F723" s="336">
        <v>1</v>
      </c>
      <c r="G723" s="337"/>
      <c r="H723" s="67"/>
      <c r="I723" s="341"/>
      <c r="J723" s="67"/>
      <c r="K723" s="108"/>
      <c r="L723" s="181"/>
      <c r="R723" s="4">
        <v>1</v>
      </c>
    </row>
    <row r="724" spans="2:18" ht="24.6" customHeight="1">
      <c r="B724" s="163"/>
      <c r="C724" s="195"/>
      <c r="D724" s="373" t="s">
        <v>476</v>
      </c>
      <c r="E724" s="71" t="s">
        <v>132</v>
      </c>
      <c r="F724" s="336">
        <v>1</v>
      </c>
      <c r="G724" s="337"/>
      <c r="H724" s="67"/>
      <c r="I724" s="341"/>
      <c r="J724" s="67"/>
      <c r="K724" s="108"/>
      <c r="L724" s="181"/>
      <c r="R724" s="4">
        <v>1</v>
      </c>
    </row>
    <row r="725" spans="2:18" ht="24.6" customHeight="1">
      <c r="B725" s="151"/>
      <c r="C725" s="195"/>
      <c r="D725" s="373" t="s">
        <v>477</v>
      </c>
      <c r="E725" s="71" t="s">
        <v>132</v>
      </c>
      <c r="F725" s="336">
        <v>23</v>
      </c>
      <c r="G725" s="337"/>
      <c r="H725" s="67"/>
      <c r="I725" s="341"/>
      <c r="J725" s="67"/>
      <c r="K725" s="110"/>
      <c r="L725" s="180"/>
      <c r="R725" s="4">
        <v>23</v>
      </c>
    </row>
    <row r="726" spans="2:18" ht="24.6" customHeight="1">
      <c r="B726" s="151"/>
      <c r="C726" s="195"/>
      <c r="D726" s="373" t="s">
        <v>481</v>
      </c>
      <c r="E726" s="71" t="s">
        <v>132</v>
      </c>
      <c r="F726" s="336">
        <v>5</v>
      </c>
      <c r="G726" s="337"/>
      <c r="H726" s="67"/>
      <c r="I726" s="341"/>
      <c r="J726" s="67"/>
      <c r="K726" s="108"/>
      <c r="L726" s="181"/>
      <c r="R726" s="4">
        <v>5</v>
      </c>
    </row>
    <row r="727" spans="2:18" ht="24.6" customHeight="1">
      <c r="B727" s="151"/>
      <c r="C727" s="195"/>
      <c r="D727" s="373" t="s">
        <v>478</v>
      </c>
      <c r="E727" s="71" t="s">
        <v>132</v>
      </c>
      <c r="F727" s="336">
        <v>9</v>
      </c>
      <c r="G727" s="337"/>
      <c r="H727" s="67"/>
      <c r="I727" s="341"/>
      <c r="J727" s="67"/>
      <c r="K727" s="108"/>
      <c r="L727" s="181"/>
      <c r="R727" s="4">
        <v>9</v>
      </c>
    </row>
    <row r="728" spans="2:18" ht="24.6" customHeight="1">
      <c r="B728" s="151"/>
      <c r="C728" s="195"/>
      <c r="D728" s="373" t="s">
        <v>479</v>
      </c>
      <c r="E728" s="71" t="s">
        <v>132</v>
      </c>
      <c r="F728" s="336">
        <v>3</v>
      </c>
      <c r="G728" s="337"/>
      <c r="H728" s="67"/>
      <c r="I728" s="341"/>
      <c r="J728" s="67"/>
      <c r="K728" s="108"/>
      <c r="L728" s="181"/>
      <c r="R728" s="4">
        <v>3</v>
      </c>
    </row>
    <row r="729" spans="2:18" ht="24.6" customHeight="1">
      <c r="B729" s="151"/>
      <c r="C729" s="195"/>
      <c r="D729" s="365" t="s">
        <v>482</v>
      </c>
      <c r="E729" s="83"/>
      <c r="F729" s="226"/>
      <c r="G729" s="226"/>
      <c r="H729" s="67"/>
      <c r="I729" s="67"/>
      <c r="J729" s="67"/>
      <c r="K729" s="108"/>
      <c r="L729" s="181"/>
    </row>
    <row r="730" spans="2:18" ht="24.6" customHeight="1">
      <c r="B730" s="151"/>
      <c r="C730" s="195"/>
      <c r="D730" s="360" t="s">
        <v>483</v>
      </c>
      <c r="E730" s="71" t="s">
        <v>132</v>
      </c>
      <c r="F730" s="336">
        <v>1</v>
      </c>
      <c r="G730" s="337"/>
      <c r="H730" s="67"/>
      <c r="I730" s="341"/>
      <c r="J730" s="67"/>
      <c r="K730" s="108"/>
      <c r="L730" s="181"/>
      <c r="R730" s="4">
        <v>1</v>
      </c>
    </row>
    <row r="731" spans="2:18" ht="24.6" customHeight="1">
      <c r="B731" s="151"/>
      <c r="C731" s="195"/>
      <c r="D731" s="360" t="s">
        <v>484</v>
      </c>
      <c r="E731" s="71" t="s">
        <v>132</v>
      </c>
      <c r="F731" s="336">
        <v>1</v>
      </c>
      <c r="G731" s="337"/>
      <c r="H731" s="67"/>
      <c r="I731" s="341"/>
      <c r="J731" s="67"/>
      <c r="K731" s="108"/>
      <c r="L731" s="181"/>
      <c r="R731" s="4">
        <v>1</v>
      </c>
    </row>
    <row r="732" spans="2:18" ht="24.6" customHeight="1">
      <c r="B732" s="151"/>
      <c r="C732" s="195"/>
      <c r="D732" s="360" t="s">
        <v>477</v>
      </c>
      <c r="E732" s="71" t="s">
        <v>132</v>
      </c>
      <c r="F732" s="336">
        <v>3</v>
      </c>
      <c r="G732" s="337"/>
      <c r="H732" s="67"/>
      <c r="I732" s="341"/>
      <c r="J732" s="67"/>
      <c r="K732" s="108"/>
      <c r="L732" s="181"/>
      <c r="R732" s="4">
        <v>3</v>
      </c>
    </row>
    <row r="733" spans="2:18" ht="24.6" customHeight="1">
      <c r="B733" s="68"/>
      <c r="C733" s="195"/>
      <c r="D733" s="360" t="s">
        <v>478</v>
      </c>
      <c r="E733" s="71" t="s">
        <v>132</v>
      </c>
      <c r="F733" s="336">
        <v>3</v>
      </c>
      <c r="G733" s="337"/>
      <c r="H733" s="67"/>
      <c r="I733" s="341"/>
      <c r="J733" s="67"/>
      <c r="K733" s="108"/>
      <c r="L733" s="181"/>
      <c r="R733" s="4">
        <v>3</v>
      </c>
    </row>
    <row r="734" spans="2:18" ht="24.6" customHeight="1">
      <c r="B734" s="68"/>
      <c r="C734" s="195"/>
      <c r="D734" s="360" t="s">
        <v>485</v>
      </c>
      <c r="E734" s="71" t="s">
        <v>132</v>
      </c>
      <c r="F734" s="336">
        <v>1</v>
      </c>
      <c r="G734" s="337"/>
      <c r="H734" s="67"/>
      <c r="I734" s="341"/>
      <c r="J734" s="67"/>
      <c r="K734" s="108"/>
      <c r="L734" s="184"/>
      <c r="R734" s="4">
        <v>1</v>
      </c>
    </row>
    <row r="735" spans="2:18" ht="24.6" customHeight="1">
      <c r="B735" s="68"/>
      <c r="C735" s="195"/>
      <c r="D735" s="360" t="s">
        <v>486</v>
      </c>
      <c r="E735" s="71" t="s">
        <v>132</v>
      </c>
      <c r="F735" s="336">
        <v>2</v>
      </c>
      <c r="G735" s="337"/>
      <c r="H735" s="67"/>
      <c r="I735" s="341"/>
      <c r="J735" s="67"/>
      <c r="K735" s="108"/>
      <c r="L735" s="184"/>
      <c r="R735" s="4">
        <v>2</v>
      </c>
    </row>
    <row r="736" spans="2:18" ht="24.6" customHeight="1">
      <c r="B736" s="163"/>
      <c r="C736" s="195"/>
      <c r="D736" s="365" t="s">
        <v>487</v>
      </c>
      <c r="E736" s="71"/>
      <c r="F736" s="336"/>
      <c r="G736" s="337"/>
      <c r="H736" s="67"/>
      <c r="I736" s="73"/>
      <c r="J736" s="67"/>
      <c r="K736" s="108"/>
      <c r="L736" s="184"/>
    </row>
    <row r="737" spans="2:18" ht="24.6" customHeight="1">
      <c r="B737" s="163"/>
      <c r="C737" s="195"/>
      <c r="D737" s="360" t="s">
        <v>488</v>
      </c>
      <c r="E737" s="71" t="s">
        <v>132</v>
      </c>
      <c r="F737" s="336">
        <v>1</v>
      </c>
      <c r="G737" s="337"/>
      <c r="H737" s="67"/>
      <c r="I737" s="341"/>
      <c r="J737" s="67"/>
      <c r="K737" s="108"/>
      <c r="L737" s="184"/>
      <c r="R737" s="4">
        <v>1</v>
      </c>
    </row>
    <row r="738" spans="2:18" ht="24.6" customHeight="1">
      <c r="B738" s="163"/>
      <c r="C738" s="195"/>
      <c r="D738" s="360" t="s">
        <v>489</v>
      </c>
      <c r="E738" s="71" t="s">
        <v>132</v>
      </c>
      <c r="F738" s="336">
        <v>1</v>
      </c>
      <c r="G738" s="337"/>
      <c r="H738" s="67"/>
      <c r="I738" s="341"/>
      <c r="J738" s="67"/>
      <c r="K738" s="108"/>
      <c r="L738" s="184"/>
      <c r="R738" s="4">
        <v>1</v>
      </c>
    </row>
    <row r="739" spans="2:18" ht="24.6" customHeight="1">
      <c r="B739" s="322"/>
      <c r="C739" s="223"/>
      <c r="D739" s="356" t="s">
        <v>477</v>
      </c>
      <c r="E739" s="357" t="s">
        <v>132</v>
      </c>
      <c r="F739" s="358">
        <v>2</v>
      </c>
      <c r="G739" s="359"/>
      <c r="H739" s="243"/>
      <c r="I739" s="364"/>
      <c r="J739" s="243"/>
      <c r="K739" s="254"/>
      <c r="L739" s="260"/>
      <c r="R739" s="4">
        <v>2</v>
      </c>
    </row>
    <row r="740" spans="2:18" ht="24.6" customHeight="1">
      <c r="B740" s="163"/>
      <c r="C740" s="195"/>
      <c r="D740" s="360" t="s">
        <v>478</v>
      </c>
      <c r="E740" s="71" t="s">
        <v>132</v>
      </c>
      <c r="F740" s="336">
        <v>2</v>
      </c>
      <c r="G740" s="337"/>
      <c r="H740" s="67"/>
      <c r="I740" s="341"/>
      <c r="J740" s="67"/>
      <c r="K740" s="108"/>
      <c r="L740" s="184"/>
      <c r="R740" s="4">
        <v>2</v>
      </c>
    </row>
    <row r="741" spans="2:18" ht="24.6" customHeight="1">
      <c r="B741" s="163"/>
      <c r="C741" s="195"/>
      <c r="D741" s="360" t="s">
        <v>486</v>
      </c>
      <c r="E741" s="71" t="s">
        <v>132</v>
      </c>
      <c r="F741" s="336">
        <v>1</v>
      </c>
      <c r="G741" s="337"/>
      <c r="H741" s="67"/>
      <c r="I741" s="341"/>
      <c r="J741" s="67"/>
      <c r="K741" s="108"/>
      <c r="L741" s="184"/>
      <c r="R741" s="4">
        <v>1</v>
      </c>
    </row>
    <row r="742" spans="2:18" ht="24.6" customHeight="1">
      <c r="B742" s="163"/>
      <c r="C742" s="195"/>
      <c r="D742" s="365" t="s">
        <v>490</v>
      </c>
      <c r="E742" s="71"/>
      <c r="F742" s="336"/>
      <c r="G742" s="337"/>
      <c r="H742" s="67"/>
      <c r="I742" s="73"/>
      <c r="J742" s="67"/>
      <c r="K742" s="108"/>
      <c r="L742" s="184"/>
    </row>
    <row r="743" spans="2:18" ht="24.6" customHeight="1">
      <c r="B743" s="163"/>
      <c r="C743" s="195"/>
      <c r="D743" s="360" t="s">
        <v>491</v>
      </c>
      <c r="E743" s="71" t="s">
        <v>132</v>
      </c>
      <c r="F743" s="336">
        <v>1</v>
      </c>
      <c r="G743" s="337"/>
      <c r="H743" s="67"/>
      <c r="I743" s="341"/>
      <c r="J743" s="67"/>
      <c r="K743" s="108"/>
      <c r="L743" s="184"/>
      <c r="R743" s="4">
        <v>1</v>
      </c>
    </row>
    <row r="744" spans="2:18" ht="24.6" customHeight="1">
      <c r="B744" s="163"/>
      <c r="C744" s="195"/>
      <c r="D744" s="360" t="s">
        <v>492</v>
      </c>
      <c r="E744" s="71" t="s">
        <v>132</v>
      </c>
      <c r="F744" s="336">
        <v>1</v>
      </c>
      <c r="G744" s="337"/>
      <c r="H744" s="67"/>
      <c r="I744" s="341"/>
      <c r="J744" s="67"/>
      <c r="K744" s="108"/>
      <c r="L744" s="184"/>
      <c r="R744" s="4">
        <v>1</v>
      </c>
    </row>
    <row r="745" spans="2:18" ht="24.6" customHeight="1">
      <c r="B745" s="163"/>
      <c r="C745" s="195"/>
      <c r="D745" s="360" t="s">
        <v>477</v>
      </c>
      <c r="E745" s="71" t="s">
        <v>132</v>
      </c>
      <c r="F745" s="336">
        <v>3</v>
      </c>
      <c r="G745" s="337"/>
      <c r="H745" s="67"/>
      <c r="I745" s="341"/>
      <c r="J745" s="67"/>
      <c r="K745" s="108"/>
      <c r="L745" s="184"/>
      <c r="R745" s="4">
        <v>3</v>
      </c>
    </row>
    <row r="746" spans="2:18" ht="24.6" customHeight="1">
      <c r="B746" s="163"/>
      <c r="C746" s="195"/>
      <c r="D746" s="365" t="s">
        <v>493</v>
      </c>
      <c r="E746" s="83"/>
      <c r="F746" s="226"/>
      <c r="G746" s="226"/>
      <c r="H746" s="67"/>
      <c r="I746" s="67"/>
      <c r="J746" s="67"/>
      <c r="K746" s="108"/>
      <c r="L746" s="184"/>
    </row>
    <row r="747" spans="2:18" ht="24.6" customHeight="1">
      <c r="B747" s="151"/>
      <c r="C747" s="195"/>
      <c r="D747" s="360" t="s">
        <v>491</v>
      </c>
      <c r="E747" s="71" t="s">
        <v>132</v>
      </c>
      <c r="F747" s="336">
        <v>1</v>
      </c>
      <c r="G747" s="337"/>
      <c r="H747" s="67"/>
      <c r="I747" s="341"/>
      <c r="J747" s="67"/>
      <c r="K747" s="108"/>
      <c r="L747" s="184"/>
      <c r="R747" s="4">
        <v>1</v>
      </c>
    </row>
    <row r="748" spans="2:18" ht="24.6" customHeight="1">
      <c r="B748" s="151"/>
      <c r="C748" s="195"/>
      <c r="D748" s="360" t="s">
        <v>492</v>
      </c>
      <c r="E748" s="71" t="s">
        <v>132</v>
      </c>
      <c r="F748" s="336">
        <v>1</v>
      </c>
      <c r="G748" s="337"/>
      <c r="H748" s="67"/>
      <c r="I748" s="341"/>
      <c r="J748" s="67"/>
      <c r="K748" s="108"/>
      <c r="L748" s="260"/>
      <c r="R748" s="4">
        <v>1</v>
      </c>
    </row>
    <row r="749" spans="2:18" ht="24.6" customHeight="1">
      <c r="B749" s="151"/>
      <c r="C749" s="195"/>
      <c r="D749" s="360" t="s">
        <v>477</v>
      </c>
      <c r="E749" s="71" t="s">
        <v>132</v>
      </c>
      <c r="F749" s="336">
        <v>2</v>
      </c>
      <c r="G749" s="337"/>
      <c r="H749" s="67"/>
      <c r="I749" s="341"/>
      <c r="J749" s="67"/>
      <c r="K749" s="108"/>
      <c r="L749" s="184"/>
      <c r="R749" s="4">
        <v>2</v>
      </c>
    </row>
    <row r="750" spans="2:18" ht="24.6" customHeight="1">
      <c r="B750" s="151"/>
      <c r="C750" s="195"/>
      <c r="D750" s="365" t="s">
        <v>494</v>
      </c>
      <c r="E750" s="71"/>
      <c r="F750" s="336"/>
      <c r="G750" s="337"/>
      <c r="H750" s="67"/>
      <c r="I750" s="73"/>
      <c r="J750" s="67"/>
      <c r="K750" s="108"/>
      <c r="L750" s="184"/>
    </row>
    <row r="751" spans="2:18" ht="24.6" customHeight="1">
      <c r="B751" s="151"/>
      <c r="C751" s="195"/>
      <c r="D751" s="360" t="s">
        <v>491</v>
      </c>
      <c r="E751" s="71" t="s">
        <v>132</v>
      </c>
      <c r="F751" s="336">
        <v>1</v>
      </c>
      <c r="G751" s="337"/>
      <c r="H751" s="67"/>
      <c r="I751" s="341"/>
      <c r="J751" s="67"/>
      <c r="K751" s="108"/>
      <c r="L751" s="184"/>
      <c r="R751" s="4">
        <v>1</v>
      </c>
    </row>
    <row r="752" spans="2:18" ht="24.6" customHeight="1">
      <c r="B752" s="151"/>
      <c r="C752" s="195"/>
      <c r="D752" s="360" t="s">
        <v>492</v>
      </c>
      <c r="E752" s="71" t="s">
        <v>132</v>
      </c>
      <c r="F752" s="336">
        <v>1</v>
      </c>
      <c r="G752" s="337"/>
      <c r="H752" s="67"/>
      <c r="I752" s="341"/>
      <c r="J752" s="67"/>
      <c r="K752" s="108"/>
      <c r="L752" s="184"/>
      <c r="R752" s="4">
        <v>1</v>
      </c>
    </row>
    <row r="753" spans="2:18" ht="24.6" customHeight="1">
      <c r="B753" s="151"/>
      <c r="C753" s="195"/>
      <c r="D753" s="360" t="s">
        <v>477</v>
      </c>
      <c r="E753" s="71" t="s">
        <v>132</v>
      </c>
      <c r="F753" s="336">
        <v>2</v>
      </c>
      <c r="G753" s="337"/>
      <c r="H753" s="67"/>
      <c r="I753" s="341"/>
      <c r="J753" s="67"/>
      <c r="K753" s="108"/>
      <c r="L753" s="184"/>
      <c r="R753" s="4">
        <v>2</v>
      </c>
    </row>
    <row r="754" spans="2:18" ht="24.6" customHeight="1">
      <c r="B754" s="151"/>
      <c r="C754" s="195"/>
      <c r="D754" s="376" t="s">
        <v>495</v>
      </c>
      <c r="E754" s="71"/>
      <c r="F754" s="336"/>
      <c r="G754" s="337"/>
      <c r="H754" s="67"/>
      <c r="I754" s="73"/>
      <c r="J754" s="67"/>
      <c r="K754" s="108"/>
      <c r="L754" s="184"/>
    </row>
    <row r="755" spans="2:18" ht="24.6" customHeight="1">
      <c r="B755" s="163"/>
      <c r="C755" s="195"/>
      <c r="D755" s="360" t="s">
        <v>491</v>
      </c>
      <c r="E755" s="71" t="s">
        <v>132</v>
      </c>
      <c r="F755" s="336">
        <v>1</v>
      </c>
      <c r="G755" s="337"/>
      <c r="H755" s="67"/>
      <c r="I755" s="341"/>
      <c r="J755" s="67"/>
      <c r="K755" s="108"/>
      <c r="L755" s="184"/>
      <c r="N755" s="117"/>
      <c r="R755" s="4">
        <v>1</v>
      </c>
    </row>
    <row r="756" spans="2:18" ht="24.6" customHeight="1">
      <c r="B756" s="163"/>
      <c r="C756" s="195"/>
      <c r="D756" s="360" t="s">
        <v>496</v>
      </c>
      <c r="E756" s="71" t="s">
        <v>132</v>
      </c>
      <c r="F756" s="336">
        <v>1</v>
      </c>
      <c r="G756" s="337"/>
      <c r="H756" s="67"/>
      <c r="I756" s="341"/>
      <c r="J756" s="67"/>
      <c r="K756" s="108"/>
      <c r="L756" s="184"/>
      <c r="N756" s="117"/>
      <c r="R756" s="4">
        <v>1</v>
      </c>
    </row>
    <row r="757" spans="2:18" ht="24.6" customHeight="1">
      <c r="B757" s="163"/>
      <c r="C757" s="195"/>
      <c r="D757" s="360" t="s">
        <v>497</v>
      </c>
      <c r="E757" s="71" t="s">
        <v>132</v>
      </c>
      <c r="F757" s="336">
        <v>3</v>
      </c>
      <c r="G757" s="337"/>
      <c r="H757" s="67"/>
      <c r="I757" s="341"/>
      <c r="J757" s="67"/>
      <c r="K757" s="108"/>
      <c r="L757" s="184"/>
      <c r="N757" s="117"/>
      <c r="R757" s="4">
        <v>3</v>
      </c>
    </row>
    <row r="758" spans="2:18" ht="24.6" customHeight="1">
      <c r="B758" s="163"/>
      <c r="C758" s="195"/>
      <c r="D758" s="373" t="s">
        <v>498</v>
      </c>
      <c r="E758" s="71" t="s">
        <v>132</v>
      </c>
      <c r="F758" s="336">
        <v>1</v>
      </c>
      <c r="G758" s="337"/>
      <c r="H758" s="67"/>
      <c r="I758" s="341"/>
      <c r="J758" s="67"/>
      <c r="K758" s="108"/>
      <c r="L758" s="184"/>
      <c r="N758" s="182"/>
      <c r="R758" s="4">
        <v>1</v>
      </c>
    </row>
    <row r="759" spans="2:18" ht="24.6" customHeight="1">
      <c r="B759" s="163"/>
      <c r="C759" s="195"/>
      <c r="D759" s="373" t="s">
        <v>499</v>
      </c>
      <c r="E759" s="71" t="s">
        <v>132</v>
      </c>
      <c r="F759" s="336">
        <v>1</v>
      </c>
      <c r="G759" s="337"/>
      <c r="H759" s="67"/>
      <c r="I759" s="341"/>
      <c r="J759" s="67"/>
      <c r="K759" s="108"/>
      <c r="L759" s="184"/>
      <c r="R759" s="4">
        <v>1</v>
      </c>
    </row>
    <row r="760" spans="2:18" ht="24.6" customHeight="1">
      <c r="B760" s="163"/>
      <c r="C760" s="195"/>
      <c r="D760" s="365" t="s">
        <v>500</v>
      </c>
      <c r="E760" s="83"/>
      <c r="F760" s="226"/>
      <c r="G760" s="226"/>
      <c r="H760" s="67"/>
      <c r="I760" s="67"/>
      <c r="J760" s="67"/>
      <c r="K760" s="108"/>
      <c r="L760" s="184"/>
      <c r="N760" s="117"/>
    </row>
    <row r="761" spans="2:18" ht="24.6" customHeight="1">
      <c r="B761" s="163"/>
      <c r="C761" s="195"/>
      <c r="D761" s="360" t="s">
        <v>491</v>
      </c>
      <c r="E761" s="353" t="s">
        <v>132</v>
      </c>
      <c r="F761" s="336">
        <v>1</v>
      </c>
      <c r="G761" s="337"/>
      <c r="H761" s="67"/>
      <c r="I761" s="341"/>
      <c r="J761" s="67"/>
      <c r="K761" s="108"/>
      <c r="L761" s="184"/>
      <c r="N761" s="117"/>
      <c r="R761" s="4">
        <v>1</v>
      </c>
    </row>
    <row r="762" spans="2:18" ht="24.6" customHeight="1">
      <c r="B762" s="163"/>
      <c r="C762" s="195"/>
      <c r="D762" s="360" t="s">
        <v>496</v>
      </c>
      <c r="E762" s="357" t="s">
        <v>132</v>
      </c>
      <c r="F762" s="336">
        <v>1</v>
      </c>
      <c r="G762" s="337"/>
      <c r="H762" s="67"/>
      <c r="I762" s="341"/>
      <c r="J762" s="67"/>
      <c r="K762" s="108"/>
      <c r="L762" s="184"/>
      <c r="N762" s="117"/>
      <c r="R762" s="4">
        <v>1</v>
      </c>
    </row>
    <row r="763" spans="2:18" ht="24.6" customHeight="1">
      <c r="B763" s="163"/>
      <c r="C763" s="195"/>
      <c r="D763" s="360" t="s">
        <v>497</v>
      </c>
      <c r="E763" s="71" t="s">
        <v>132</v>
      </c>
      <c r="F763" s="336">
        <v>3</v>
      </c>
      <c r="G763" s="337"/>
      <c r="H763" s="67"/>
      <c r="I763" s="341"/>
      <c r="J763" s="67"/>
      <c r="K763" s="108"/>
      <c r="L763" s="184"/>
      <c r="N763" s="117"/>
      <c r="R763" s="4">
        <v>3</v>
      </c>
    </row>
    <row r="764" spans="2:18" ht="24.6" customHeight="1">
      <c r="B764" s="163"/>
      <c r="C764" s="195"/>
      <c r="D764" s="373" t="s">
        <v>498</v>
      </c>
      <c r="E764" s="71" t="s">
        <v>132</v>
      </c>
      <c r="F764" s="336">
        <v>1</v>
      </c>
      <c r="G764" s="337"/>
      <c r="H764" s="67"/>
      <c r="I764" s="341"/>
      <c r="J764" s="67"/>
      <c r="K764" s="108"/>
      <c r="L764" s="184"/>
      <c r="N764" s="182"/>
      <c r="R764" s="4">
        <v>1</v>
      </c>
    </row>
    <row r="765" spans="2:18" ht="24.6" customHeight="1">
      <c r="B765" s="163"/>
      <c r="C765" s="195"/>
      <c r="D765" s="373" t="s">
        <v>499</v>
      </c>
      <c r="E765" s="71" t="s">
        <v>132</v>
      </c>
      <c r="F765" s="336">
        <v>1</v>
      </c>
      <c r="G765" s="337"/>
      <c r="H765" s="67"/>
      <c r="I765" s="341"/>
      <c r="J765" s="67"/>
      <c r="K765" s="108"/>
      <c r="L765" s="184"/>
      <c r="R765" s="4">
        <v>1</v>
      </c>
    </row>
    <row r="766" spans="2:18" ht="24.6" customHeight="1">
      <c r="B766" s="151"/>
      <c r="C766" s="195"/>
      <c r="D766" s="360" t="s">
        <v>501</v>
      </c>
      <c r="E766" s="71" t="s">
        <v>132</v>
      </c>
      <c r="F766" s="336">
        <v>1</v>
      </c>
      <c r="G766" s="337"/>
      <c r="H766" s="67"/>
      <c r="I766" s="341"/>
      <c r="J766" s="67"/>
      <c r="K766" s="108"/>
      <c r="L766" s="184"/>
      <c r="R766" s="4">
        <v>1</v>
      </c>
    </row>
    <row r="767" spans="2:18" ht="24.6" customHeight="1">
      <c r="B767" s="163"/>
      <c r="C767" s="195"/>
      <c r="D767" s="365" t="s">
        <v>502</v>
      </c>
      <c r="E767" s="83"/>
      <c r="F767" s="226"/>
      <c r="G767" s="226"/>
      <c r="H767" s="67"/>
      <c r="I767" s="67"/>
      <c r="J767" s="67"/>
      <c r="K767" s="108"/>
      <c r="L767" s="184"/>
      <c r="N767" s="117"/>
    </row>
    <row r="768" spans="2:18" ht="24.6" customHeight="1">
      <c r="B768" s="163"/>
      <c r="C768" s="195"/>
      <c r="D768" s="360" t="s">
        <v>491</v>
      </c>
      <c r="E768" s="71" t="s">
        <v>132</v>
      </c>
      <c r="F768" s="336">
        <v>60</v>
      </c>
      <c r="G768" s="337"/>
      <c r="H768" s="67"/>
      <c r="I768" s="341"/>
      <c r="J768" s="67"/>
      <c r="K768" s="108"/>
      <c r="L768" s="184"/>
      <c r="N768" s="117"/>
      <c r="R768" s="4">
        <v>60</v>
      </c>
    </row>
    <row r="769" spans="2:18" ht="24.6" customHeight="1">
      <c r="B769" s="163"/>
      <c r="C769" s="195"/>
      <c r="D769" s="360" t="s">
        <v>496</v>
      </c>
      <c r="E769" s="71" t="s">
        <v>132</v>
      </c>
      <c r="F769" s="336">
        <v>60</v>
      </c>
      <c r="G769" s="337"/>
      <c r="H769" s="67"/>
      <c r="I769" s="341"/>
      <c r="J769" s="67"/>
      <c r="K769" s="108"/>
      <c r="L769" s="184"/>
      <c r="N769" s="117"/>
      <c r="R769" s="4">
        <v>60</v>
      </c>
    </row>
    <row r="770" spans="2:18" ht="24.6" customHeight="1">
      <c r="B770" s="163"/>
      <c r="C770" s="195"/>
      <c r="D770" s="360" t="s">
        <v>477</v>
      </c>
      <c r="E770" s="71" t="s">
        <v>132</v>
      </c>
      <c r="F770" s="336">
        <v>180</v>
      </c>
      <c r="G770" s="337"/>
      <c r="H770" s="67"/>
      <c r="I770" s="341"/>
      <c r="J770" s="67"/>
      <c r="K770" s="108"/>
      <c r="L770" s="184"/>
      <c r="N770" s="117"/>
      <c r="R770" s="4">
        <v>180</v>
      </c>
    </row>
    <row r="771" spans="2:18" ht="24.6" customHeight="1">
      <c r="B771" s="163"/>
      <c r="C771" s="195"/>
      <c r="D771" s="373" t="s">
        <v>503</v>
      </c>
      <c r="E771" s="71" t="s">
        <v>132</v>
      </c>
      <c r="F771" s="336">
        <v>60</v>
      </c>
      <c r="G771" s="337"/>
      <c r="H771" s="67"/>
      <c r="I771" s="341"/>
      <c r="J771" s="67"/>
      <c r="K771" s="108"/>
      <c r="L771" s="184"/>
      <c r="N771" s="182"/>
      <c r="R771" s="4">
        <v>60</v>
      </c>
    </row>
    <row r="772" spans="2:18" ht="24.6" customHeight="1">
      <c r="B772" s="163"/>
      <c r="C772" s="195"/>
      <c r="D772" s="373" t="s">
        <v>504</v>
      </c>
      <c r="E772" s="71" t="s">
        <v>132</v>
      </c>
      <c r="F772" s="336">
        <v>60</v>
      </c>
      <c r="G772" s="337"/>
      <c r="H772" s="67"/>
      <c r="I772" s="341"/>
      <c r="J772" s="67"/>
      <c r="K772" s="108"/>
      <c r="L772" s="184"/>
      <c r="R772" s="4">
        <v>60</v>
      </c>
    </row>
    <row r="773" spans="2:18" ht="24.6" customHeight="1">
      <c r="B773" s="151"/>
      <c r="C773" s="195"/>
      <c r="D773" s="360" t="s">
        <v>501</v>
      </c>
      <c r="E773" s="71" t="s">
        <v>132</v>
      </c>
      <c r="F773" s="336">
        <v>60</v>
      </c>
      <c r="G773" s="337"/>
      <c r="H773" s="67"/>
      <c r="I773" s="341"/>
      <c r="J773" s="67"/>
      <c r="K773" s="108"/>
      <c r="L773" s="184"/>
      <c r="R773" s="4">
        <v>60</v>
      </c>
    </row>
    <row r="774" spans="2:18" ht="24.6" customHeight="1">
      <c r="B774" s="377"/>
      <c r="C774" s="378" t="s">
        <v>505</v>
      </c>
      <c r="D774" s="379"/>
      <c r="E774" s="380"/>
      <c r="F774" s="319"/>
      <c r="G774" s="319"/>
      <c r="H774" s="298"/>
      <c r="I774" s="298"/>
      <c r="J774" s="298"/>
      <c r="K774" s="314"/>
      <c r="L774" s="277"/>
    </row>
    <row r="775" spans="2:18" ht="24.6" customHeight="1">
      <c r="B775" s="147"/>
      <c r="C775" s="223"/>
      <c r="D775" s="381" t="s">
        <v>506</v>
      </c>
      <c r="E775" s="357" t="s">
        <v>383</v>
      </c>
      <c r="F775" s="358">
        <v>483</v>
      </c>
      <c r="G775" s="359"/>
      <c r="H775" s="243"/>
      <c r="I775" s="383"/>
      <c r="J775" s="243"/>
      <c r="K775" s="254"/>
      <c r="L775" s="260"/>
      <c r="R775" s="4">
        <v>483</v>
      </c>
    </row>
    <row r="776" spans="2:18" ht="24.6" customHeight="1">
      <c r="B776" s="151"/>
      <c r="C776" s="195"/>
      <c r="D776" s="70" t="s">
        <v>507</v>
      </c>
      <c r="E776" s="71" t="s">
        <v>383</v>
      </c>
      <c r="F776" s="336">
        <v>127</v>
      </c>
      <c r="G776" s="337"/>
      <c r="H776" s="67"/>
      <c r="I776" s="73"/>
      <c r="J776" s="67"/>
      <c r="K776" s="108"/>
      <c r="L776" s="184"/>
      <c r="R776" s="4">
        <v>127</v>
      </c>
    </row>
    <row r="777" spans="2:18" ht="24.6" customHeight="1">
      <c r="B777" s="151"/>
      <c r="C777" s="195"/>
      <c r="D777" s="70" t="s">
        <v>508</v>
      </c>
      <c r="E777" s="71" t="s">
        <v>383</v>
      </c>
      <c r="F777" s="336">
        <v>7459</v>
      </c>
      <c r="G777" s="337"/>
      <c r="H777" s="67"/>
      <c r="I777" s="73"/>
      <c r="J777" s="67"/>
      <c r="K777" s="108"/>
      <c r="L777" s="184"/>
      <c r="R777" s="4">
        <v>7459</v>
      </c>
    </row>
    <row r="778" spans="2:18" ht="24.6" customHeight="1">
      <c r="B778" s="151"/>
      <c r="C778" s="195"/>
      <c r="D778" s="70" t="s">
        <v>509</v>
      </c>
      <c r="E778" s="71" t="s">
        <v>383</v>
      </c>
      <c r="F778" s="336">
        <v>28551</v>
      </c>
      <c r="G778" s="337"/>
      <c r="H778" s="67"/>
      <c r="I778" s="73"/>
      <c r="J778" s="67"/>
      <c r="K778" s="108"/>
      <c r="L778" s="184"/>
      <c r="R778" s="4">
        <v>28551</v>
      </c>
    </row>
    <row r="779" spans="2:18" ht="24.6" customHeight="1">
      <c r="B779" s="151"/>
      <c r="C779" s="195"/>
      <c r="D779" s="70" t="s">
        <v>510</v>
      </c>
      <c r="E779" s="71" t="s">
        <v>383</v>
      </c>
      <c r="F779" s="336">
        <v>1573</v>
      </c>
      <c r="G779" s="337"/>
      <c r="H779" s="67"/>
      <c r="I779" s="73"/>
      <c r="J779" s="67"/>
      <c r="K779" s="108"/>
      <c r="L779" s="184"/>
      <c r="R779" s="4">
        <v>1573</v>
      </c>
    </row>
    <row r="780" spans="2:18" ht="24.6" customHeight="1">
      <c r="B780" s="147"/>
      <c r="C780" s="223"/>
      <c r="D780" s="376" t="s">
        <v>511</v>
      </c>
      <c r="E780" s="357" t="s">
        <v>383</v>
      </c>
      <c r="F780" s="358">
        <v>46</v>
      </c>
      <c r="G780" s="359"/>
      <c r="H780" s="243"/>
      <c r="I780" s="383"/>
      <c r="J780" s="243"/>
      <c r="K780" s="254"/>
      <c r="L780" s="260"/>
      <c r="R780" s="4">
        <v>46</v>
      </c>
    </row>
    <row r="781" spans="2:18" ht="24.6" customHeight="1">
      <c r="B781" s="151"/>
      <c r="C781" s="195"/>
      <c r="D781" s="365" t="s">
        <v>467</v>
      </c>
      <c r="E781" s="71" t="s">
        <v>383</v>
      </c>
      <c r="F781" s="336">
        <v>122</v>
      </c>
      <c r="G781" s="337"/>
      <c r="H781" s="67"/>
      <c r="I781" s="73"/>
      <c r="J781" s="67"/>
      <c r="K781" s="108"/>
      <c r="L781" s="184"/>
      <c r="R781" s="4">
        <v>122</v>
      </c>
    </row>
    <row r="782" spans="2:18" ht="24.6" customHeight="1">
      <c r="B782" s="151"/>
      <c r="C782" s="195"/>
      <c r="D782" s="365" t="s">
        <v>512</v>
      </c>
      <c r="E782" s="71" t="s">
        <v>383</v>
      </c>
      <c r="F782" s="336">
        <v>11439</v>
      </c>
      <c r="G782" s="337"/>
      <c r="H782" s="67"/>
      <c r="I782" s="73"/>
      <c r="J782" s="67"/>
      <c r="K782" s="108"/>
      <c r="L782" s="384"/>
      <c r="R782" s="4">
        <v>11439</v>
      </c>
    </row>
    <row r="783" spans="2:18" ht="24.6" customHeight="1">
      <c r="B783" s="80"/>
      <c r="C783" s="195"/>
      <c r="D783" s="365" t="s">
        <v>513</v>
      </c>
      <c r="E783" s="71" t="s">
        <v>383</v>
      </c>
      <c r="F783" s="336">
        <v>510</v>
      </c>
      <c r="G783" s="337"/>
      <c r="H783" s="67"/>
      <c r="I783" s="73"/>
      <c r="J783" s="67"/>
      <c r="K783" s="108"/>
      <c r="L783" s="141"/>
      <c r="R783" s="4">
        <v>510</v>
      </c>
    </row>
    <row r="784" spans="2:18" ht="24.6" customHeight="1">
      <c r="B784" s="80"/>
      <c r="C784" s="195"/>
      <c r="D784" s="70" t="s">
        <v>403</v>
      </c>
      <c r="E784" s="71" t="s">
        <v>385</v>
      </c>
      <c r="F784" s="336">
        <v>1</v>
      </c>
      <c r="G784" s="382"/>
      <c r="H784" s="67"/>
      <c r="I784" s="73"/>
      <c r="J784" s="67"/>
      <c r="K784" s="108"/>
      <c r="L784" s="141"/>
      <c r="R784" s="4">
        <v>1</v>
      </c>
    </row>
    <row r="785" spans="2:18" ht="24.6" customHeight="1">
      <c r="B785" s="80"/>
      <c r="C785" s="195"/>
      <c r="D785" s="70" t="s">
        <v>472</v>
      </c>
      <c r="E785" s="71" t="s">
        <v>385</v>
      </c>
      <c r="F785" s="336">
        <v>1</v>
      </c>
      <c r="G785" s="337"/>
      <c r="H785" s="67"/>
      <c r="I785" s="73"/>
      <c r="J785" s="67"/>
      <c r="K785" s="108"/>
      <c r="L785" s="141"/>
      <c r="R785" s="4">
        <v>1</v>
      </c>
    </row>
    <row r="786" spans="2:18" ht="24.6" customHeight="1">
      <c r="B786" s="80"/>
      <c r="C786" s="334" t="s">
        <v>514</v>
      </c>
      <c r="D786" s="335"/>
      <c r="E786" s="83"/>
      <c r="F786" s="226"/>
      <c r="G786" s="226"/>
      <c r="H786" s="67"/>
      <c r="I786" s="67"/>
      <c r="J786" s="67"/>
      <c r="K786" s="108"/>
      <c r="L786" s="141"/>
    </row>
    <row r="787" spans="2:18" ht="24.6" customHeight="1">
      <c r="B787" s="80"/>
      <c r="C787" s="195"/>
      <c r="D787" s="78" t="s">
        <v>763</v>
      </c>
      <c r="E787" s="71" t="s">
        <v>132</v>
      </c>
      <c r="F787" s="336">
        <v>60</v>
      </c>
      <c r="G787" s="337"/>
      <c r="H787" s="67"/>
      <c r="I787" s="73"/>
      <c r="J787" s="67"/>
      <c r="K787" s="108"/>
      <c r="L787" s="141"/>
      <c r="R787" s="4">
        <v>60</v>
      </c>
    </row>
    <row r="788" spans="2:18" ht="24.6" customHeight="1">
      <c r="B788" s="80"/>
      <c r="C788" s="195"/>
      <c r="D788" s="78" t="s">
        <v>515</v>
      </c>
      <c r="E788" s="71" t="s">
        <v>132</v>
      </c>
      <c r="F788" s="336">
        <v>10</v>
      </c>
      <c r="G788" s="337"/>
      <c r="H788" s="67"/>
      <c r="I788" s="73"/>
      <c r="J788" s="67"/>
      <c r="K788" s="108"/>
      <c r="L788" s="141"/>
      <c r="R788" s="4">
        <v>10</v>
      </c>
    </row>
    <row r="789" spans="2:18" ht="24.6" customHeight="1">
      <c r="B789" s="80"/>
      <c r="C789" s="195"/>
      <c r="D789" s="78" t="s">
        <v>516</v>
      </c>
      <c r="E789" s="71" t="s">
        <v>132</v>
      </c>
      <c r="F789" s="336">
        <v>11</v>
      </c>
      <c r="G789" s="337"/>
      <c r="H789" s="67"/>
      <c r="I789" s="73"/>
      <c r="J789" s="67"/>
      <c r="K789" s="108"/>
      <c r="L789" s="141"/>
      <c r="R789" s="4">
        <v>11</v>
      </c>
    </row>
    <row r="790" spans="2:18" ht="24.6" customHeight="1">
      <c r="B790" s="80"/>
      <c r="C790" s="195"/>
      <c r="D790" s="78" t="s">
        <v>517</v>
      </c>
      <c r="E790" s="71" t="s">
        <v>132</v>
      </c>
      <c r="F790" s="336">
        <v>3</v>
      </c>
      <c r="G790" s="337"/>
      <c r="H790" s="67"/>
      <c r="I790" s="73"/>
      <c r="J790" s="67"/>
      <c r="K790" s="108"/>
      <c r="L790" s="141"/>
      <c r="R790" s="4">
        <v>3</v>
      </c>
    </row>
    <row r="791" spans="2:18" ht="24.6" customHeight="1">
      <c r="B791" s="80"/>
      <c r="C791" s="195"/>
      <c r="D791" s="78" t="s">
        <v>518</v>
      </c>
      <c r="E791" s="71" t="s">
        <v>132</v>
      </c>
      <c r="F791" s="336">
        <v>190</v>
      </c>
      <c r="G791" s="337"/>
      <c r="H791" s="67"/>
      <c r="I791" s="73"/>
      <c r="J791" s="67"/>
      <c r="K791" s="108"/>
      <c r="L791" s="141"/>
      <c r="R791" s="4">
        <v>190</v>
      </c>
    </row>
    <row r="792" spans="2:18" ht="24.6" customHeight="1">
      <c r="B792" s="80"/>
      <c r="C792" s="195"/>
      <c r="D792" s="78" t="s">
        <v>519</v>
      </c>
      <c r="E792" s="71" t="s">
        <v>132</v>
      </c>
      <c r="F792" s="336">
        <v>11</v>
      </c>
      <c r="G792" s="337"/>
      <c r="H792" s="67"/>
      <c r="I792" s="73"/>
      <c r="J792" s="67"/>
      <c r="K792" s="108"/>
      <c r="L792" s="141"/>
      <c r="R792" s="4">
        <v>11</v>
      </c>
    </row>
    <row r="793" spans="2:18" ht="24.6" customHeight="1">
      <c r="B793" s="80"/>
      <c r="C793" s="195"/>
      <c r="D793" s="78" t="s">
        <v>520</v>
      </c>
      <c r="E793" s="71" t="s">
        <v>132</v>
      </c>
      <c r="F793" s="336">
        <v>68</v>
      </c>
      <c r="G793" s="337"/>
      <c r="H793" s="67"/>
      <c r="I793" s="73"/>
      <c r="J793" s="67"/>
      <c r="K793" s="108"/>
      <c r="L793" s="141"/>
      <c r="R793" s="4">
        <v>68</v>
      </c>
    </row>
    <row r="794" spans="2:18" ht="24.6" customHeight="1">
      <c r="B794" s="80"/>
      <c r="C794" s="195"/>
      <c r="D794" s="78" t="s">
        <v>764</v>
      </c>
      <c r="E794" s="71" t="s">
        <v>132</v>
      </c>
      <c r="F794" s="336">
        <v>25</v>
      </c>
      <c r="G794" s="337"/>
      <c r="H794" s="67"/>
      <c r="I794" s="73"/>
      <c r="J794" s="67"/>
      <c r="K794" s="108"/>
      <c r="L794" s="141"/>
      <c r="R794" s="4">
        <v>25</v>
      </c>
    </row>
    <row r="795" spans="2:18" ht="24.6" customHeight="1">
      <c r="B795" s="80"/>
      <c r="C795" s="195"/>
      <c r="D795" s="78" t="s">
        <v>764</v>
      </c>
      <c r="E795" s="71" t="s">
        <v>132</v>
      </c>
      <c r="F795" s="336">
        <v>9</v>
      </c>
      <c r="G795" s="337"/>
      <c r="H795" s="67"/>
      <c r="I795" s="73"/>
      <c r="J795" s="67"/>
      <c r="K795" s="108"/>
      <c r="L795" s="141"/>
      <c r="R795" s="4">
        <v>9</v>
      </c>
    </row>
    <row r="796" spans="2:18" ht="24.6" customHeight="1">
      <c r="B796" s="80"/>
      <c r="C796" s="195"/>
      <c r="D796" s="78" t="s">
        <v>521</v>
      </c>
      <c r="E796" s="71" t="s">
        <v>132</v>
      </c>
      <c r="F796" s="336">
        <v>4</v>
      </c>
      <c r="G796" s="337"/>
      <c r="H796" s="67"/>
      <c r="I796" s="73"/>
      <c r="J796" s="67"/>
      <c r="K796" s="108"/>
      <c r="L796" s="141"/>
      <c r="R796" s="4">
        <v>4</v>
      </c>
    </row>
    <row r="797" spans="2:18" ht="24.6" customHeight="1">
      <c r="B797" s="80"/>
      <c r="C797" s="195"/>
      <c r="D797" s="78" t="s">
        <v>522</v>
      </c>
      <c r="E797" s="71" t="s">
        <v>132</v>
      </c>
      <c r="F797" s="336">
        <v>151</v>
      </c>
      <c r="G797" s="337"/>
      <c r="H797" s="67"/>
      <c r="I797" s="73"/>
      <c r="J797" s="67"/>
      <c r="K797" s="108"/>
      <c r="L797" s="141"/>
      <c r="R797" s="4">
        <v>151</v>
      </c>
    </row>
    <row r="798" spans="2:18" ht="24.6" customHeight="1">
      <c r="B798" s="80"/>
      <c r="C798" s="195"/>
      <c r="D798" s="78" t="s">
        <v>523</v>
      </c>
      <c r="E798" s="71" t="s">
        <v>132</v>
      </c>
      <c r="F798" s="336">
        <v>240</v>
      </c>
      <c r="G798" s="337"/>
      <c r="H798" s="67"/>
      <c r="I798" s="73"/>
      <c r="J798" s="67"/>
      <c r="K798" s="108"/>
      <c r="L798" s="141"/>
      <c r="R798" s="4">
        <v>240</v>
      </c>
    </row>
    <row r="799" spans="2:18" ht="24.6" customHeight="1">
      <c r="B799" s="80"/>
      <c r="C799" s="223"/>
      <c r="D799" s="78" t="s">
        <v>524</v>
      </c>
      <c r="E799" s="71" t="s">
        <v>132</v>
      </c>
      <c r="F799" s="336">
        <v>127</v>
      </c>
      <c r="G799" s="337"/>
      <c r="H799" s="67"/>
      <c r="I799" s="73"/>
      <c r="J799" s="67"/>
      <c r="K799" s="108"/>
      <c r="L799" s="142"/>
      <c r="R799" s="4">
        <v>127</v>
      </c>
    </row>
    <row r="800" spans="2:18" ht="24.6" customHeight="1">
      <c r="B800" s="80"/>
      <c r="C800" s="195"/>
      <c r="D800" s="78" t="s">
        <v>765</v>
      </c>
      <c r="E800" s="71" t="s">
        <v>132</v>
      </c>
      <c r="F800" s="336">
        <v>15</v>
      </c>
      <c r="G800" s="337"/>
      <c r="H800" s="67"/>
      <c r="I800" s="73"/>
      <c r="J800" s="67"/>
      <c r="K800" s="108"/>
      <c r="L800" s="141"/>
      <c r="R800" s="4">
        <v>15</v>
      </c>
    </row>
    <row r="801" spans="2:18" ht="31.5" customHeight="1">
      <c r="B801" s="80"/>
      <c r="C801" s="195"/>
      <c r="D801" s="70" t="s">
        <v>525</v>
      </c>
      <c r="E801" s="71" t="s">
        <v>132</v>
      </c>
      <c r="F801" s="336">
        <v>28</v>
      </c>
      <c r="G801" s="337"/>
      <c r="H801" s="67"/>
      <c r="I801" s="73"/>
      <c r="J801" s="67"/>
      <c r="K801" s="108"/>
      <c r="L801" s="141"/>
      <c r="R801" s="4">
        <v>28</v>
      </c>
    </row>
    <row r="802" spans="2:18" ht="24.6" customHeight="1">
      <c r="B802" s="80"/>
      <c r="C802" s="195"/>
      <c r="D802" s="78" t="s">
        <v>526</v>
      </c>
      <c r="E802" s="71" t="s">
        <v>132</v>
      </c>
      <c r="F802" s="336">
        <v>28</v>
      </c>
      <c r="G802" s="337"/>
      <c r="H802" s="67"/>
      <c r="I802" s="73"/>
      <c r="J802" s="67"/>
      <c r="K802" s="108"/>
      <c r="L802" s="141"/>
      <c r="R802" s="4">
        <v>28</v>
      </c>
    </row>
    <row r="803" spans="2:18" ht="24.6" customHeight="1">
      <c r="B803" s="80"/>
      <c r="C803" s="195"/>
      <c r="D803" s="78" t="s">
        <v>766</v>
      </c>
      <c r="E803" s="71" t="s">
        <v>132</v>
      </c>
      <c r="F803" s="336">
        <v>54</v>
      </c>
      <c r="G803" s="337"/>
      <c r="H803" s="67"/>
      <c r="I803" s="73"/>
      <c r="J803" s="67"/>
      <c r="K803" s="108"/>
      <c r="L803" s="141"/>
      <c r="R803" s="4">
        <v>54</v>
      </c>
    </row>
    <row r="804" spans="2:18" ht="24.6" customHeight="1">
      <c r="B804" s="80"/>
      <c r="C804" s="195"/>
      <c r="D804" s="78" t="s">
        <v>527</v>
      </c>
      <c r="E804" s="71" t="s">
        <v>385</v>
      </c>
      <c r="F804" s="336">
        <v>1</v>
      </c>
      <c r="G804" s="337"/>
      <c r="H804" s="67"/>
      <c r="I804" s="337"/>
      <c r="J804" s="67"/>
      <c r="K804" s="108"/>
      <c r="L804" s="141"/>
      <c r="R804" s="4">
        <v>1</v>
      </c>
    </row>
    <row r="805" spans="2:18" ht="24.6" customHeight="1">
      <c r="B805" s="80"/>
      <c r="C805" s="334" t="s">
        <v>528</v>
      </c>
      <c r="D805" s="346"/>
      <c r="E805" s="83"/>
      <c r="F805" s="242"/>
      <c r="G805" s="226"/>
      <c r="H805" s="67"/>
      <c r="I805" s="67"/>
      <c r="J805" s="67"/>
      <c r="K805" s="108"/>
      <c r="L805" s="141"/>
    </row>
    <row r="806" spans="2:18" ht="24.6" customHeight="1">
      <c r="B806" s="80"/>
      <c r="C806" s="195"/>
      <c r="D806" s="78" t="s">
        <v>529</v>
      </c>
      <c r="E806" s="71" t="s">
        <v>132</v>
      </c>
      <c r="F806" s="336">
        <v>531</v>
      </c>
      <c r="G806" s="337"/>
      <c r="H806" s="67"/>
      <c r="I806" s="73"/>
      <c r="J806" s="67"/>
      <c r="K806" s="108"/>
      <c r="L806" s="141"/>
      <c r="R806" s="4">
        <v>531</v>
      </c>
    </row>
    <row r="807" spans="2:18" ht="24.6" customHeight="1">
      <c r="B807" s="80"/>
      <c r="C807" s="195"/>
      <c r="D807" s="78" t="s">
        <v>530</v>
      </c>
      <c r="E807" s="71" t="s">
        <v>132</v>
      </c>
      <c r="F807" s="336">
        <v>12</v>
      </c>
      <c r="G807" s="337"/>
      <c r="H807" s="67"/>
      <c r="I807" s="73"/>
      <c r="J807" s="67"/>
      <c r="K807" s="108"/>
      <c r="L807" s="141"/>
      <c r="R807" s="4">
        <v>12</v>
      </c>
    </row>
    <row r="808" spans="2:18" ht="24.6" customHeight="1">
      <c r="B808" s="80"/>
      <c r="C808" s="195"/>
      <c r="D808" s="78" t="s">
        <v>531</v>
      </c>
      <c r="E808" s="71" t="s">
        <v>132</v>
      </c>
      <c r="F808" s="336">
        <v>3</v>
      </c>
      <c r="G808" s="337"/>
      <c r="H808" s="67"/>
      <c r="I808" s="73"/>
      <c r="J808" s="67"/>
      <c r="K808" s="108"/>
      <c r="L808" s="141"/>
      <c r="R808" s="4">
        <v>3</v>
      </c>
    </row>
    <row r="809" spans="2:18" ht="24.6" customHeight="1">
      <c r="B809" s="80"/>
      <c r="C809" s="195"/>
      <c r="D809" s="78" t="s">
        <v>532</v>
      </c>
      <c r="E809" s="71" t="s">
        <v>132</v>
      </c>
      <c r="F809" s="336">
        <v>240</v>
      </c>
      <c r="G809" s="337"/>
      <c r="H809" s="67"/>
      <c r="I809" s="73"/>
      <c r="J809" s="67"/>
      <c r="K809" s="108"/>
      <c r="L809" s="141"/>
      <c r="R809" s="4">
        <v>240</v>
      </c>
    </row>
    <row r="810" spans="2:18" ht="24.6" customHeight="1">
      <c r="B810" s="80"/>
      <c r="C810" s="195"/>
      <c r="D810" s="78" t="s">
        <v>533</v>
      </c>
      <c r="E810" s="71" t="s">
        <v>132</v>
      </c>
      <c r="F810" s="336">
        <v>81</v>
      </c>
      <c r="G810" s="337"/>
      <c r="H810" s="67"/>
      <c r="I810" s="73"/>
      <c r="J810" s="67"/>
      <c r="K810" s="108"/>
      <c r="L810" s="141"/>
      <c r="R810" s="4">
        <v>81</v>
      </c>
    </row>
    <row r="811" spans="2:18" ht="24.6" customHeight="1">
      <c r="B811" s="80"/>
      <c r="C811" s="195"/>
      <c r="D811" s="78" t="s">
        <v>534</v>
      </c>
      <c r="E811" s="71" t="s">
        <v>132</v>
      </c>
      <c r="F811" s="336">
        <v>2</v>
      </c>
      <c r="G811" s="337"/>
      <c r="H811" s="67"/>
      <c r="I811" s="73"/>
      <c r="J811" s="67"/>
      <c r="K811" s="108"/>
      <c r="L811" s="141"/>
      <c r="R811" s="4">
        <v>2</v>
      </c>
    </row>
    <row r="812" spans="2:18" ht="24.6" customHeight="1">
      <c r="B812" s="80"/>
      <c r="C812" s="334" t="s">
        <v>536</v>
      </c>
      <c r="D812" s="335"/>
      <c r="E812" s="83"/>
      <c r="F812" s="226"/>
      <c r="G812" s="226"/>
      <c r="H812" s="67"/>
      <c r="I812" s="67"/>
      <c r="J812" s="67"/>
      <c r="K812" s="108"/>
      <c r="L812" s="141"/>
    </row>
    <row r="813" spans="2:18" ht="24.6" customHeight="1">
      <c r="B813" s="80"/>
      <c r="C813" s="195"/>
      <c r="D813" s="78" t="s">
        <v>537</v>
      </c>
      <c r="E813" s="71" t="s">
        <v>132</v>
      </c>
      <c r="F813" s="336">
        <v>1</v>
      </c>
      <c r="G813" s="337"/>
      <c r="H813" s="67"/>
      <c r="I813" s="374"/>
      <c r="J813" s="67"/>
      <c r="K813" s="108"/>
      <c r="L813" s="141"/>
      <c r="R813" s="4">
        <v>1</v>
      </c>
    </row>
    <row r="814" spans="2:18" ht="24.6" customHeight="1">
      <c r="B814" s="80"/>
      <c r="C814" s="195"/>
      <c r="D814" s="78" t="s">
        <v>538</v>
      </c>
      <c r="E814" s="71" t="s">
        <v>132</v>
      </c>
      <c r="F814" s="336">
        <v>1</v>
      </c>
      <c r="G814" s="337"/>
      <c r="H814" s="67"/>
      <c r="I814" s="374"/>
      <c r="J814" s="67"/>
      <c r="K814" s="108"/>
      <c r="L814" s="141"/>
      <c r="R814" s="4">
        <v>1</v>
      </c>
    </row>
    <row r="815" spans="2:18" ht="24.6" customHeight="1">
      <c r="B815" s="80"/>
      <c r="C815" s="195"/>
      <c r="D815" s="78" t="s">
        <v>539</v>
      </c>
      <c r="E815" s="71" t="s">
        <v>132</v>
      </c>
      <c r="F815" s="336">
        <v>1</v>
      </c>
      <c r="G815" s="337"/>
      <c r="H815" s="67"/>
      <c r="I815" s="374"/>
      <c r="J815" s="67"/>
      <c r="K815" s="108"/>
      <c r="L815" s="141"/>
      <c r="R815" s="4">
        <v>1</v>
      </c>
    </row>
    <row r="816" spans="2:18" ht="24.6" customHeight="1">
      <c r="B816" s="385"/>
      <c r="C816" s="217"/>
      <c r="D816" s="386" t="s">
        <v>540</v>
      </c>
      <c r="E816" s="353" t="s">
        <v>132</v>
      </c>
      <c r="F816" s="354">
        <v>14</v>
      </c>
      <c r="G816" s="355"/>
      <c r="H816" s="298"/>
      <c r="I816" s="391"/>
      <c r="J816" s="298"/>
      <c r="K816" s="314"/>
      <c r="L816" s="392"/>
      <c r="R816" s="4">
        <v>14</v>
      </c>
    </row>
    <row r="817" spans="2:18" ht="24.6" customHeight="1">
      <c r="B817" s="387"/>
      <c r="C817" s="223"/>
      <c r="D817" s="388" t="s">
        <v>541</v>
      </c>
      <c r="E817" s="357" t="s">
        <v>132</v>
      </c>
      <c r="F817" s="358">
        <v>94</v>
      </c>
      <c r="G817" s="359"/>
      <c r="H817" s="243"/>
      <c r="I817" s="393"/>
      <c r="J817" s="243"/>
      <c r="K817" s="254"/>
      <c r="L817" s="142"/>
      <c r="R817" s="4">
        <v>94</v>
      </c>
    </row>
    <row r="818" spans="2:18" ht="24.6" customHeight="1">
      <c r="B818" s="131"/>
      <c r="C818" s="195"/>
      <c r="D818" s="78" t="s">
        <v>542</v>
      </c>
      <c r="E818" s="71" t="s">
        <v>132</v>
      </c>
      <c r="F818" s="336">
        <v>1</v>
      </c>
      <c r="G818" s="337"/>
      <c r="H818" s="67"/>
      <c r="I818" s="374"/>
      <c r="J818" s="67"/>
      <c r="K818" s="108"/>
      <c r="L818" s="141"/>
      <c r="R818" s="4">
        <v>1</v>
      </c>
    </row>
    <row r="819" spans="2:18" ht="24.6" customHeight="1">
      <c r="B819" s="131"/>
      <c r="C819" s="195"/>
      <c r="D819" s="78" t="s">
        <v>543</v>
      </c>
      <c r="E819" s="71" t="s">
        <v>132</v>
      </c>
      <c r="F819" s="336">
        <v>62</v>
      </c>
      <c r="G819" s="337"/>
      <c r="H819" s="67"/>
      <c r="I819" s="374"/>
      <c r="J819" s="67"/>
      <c r="K819" s="108"/>
      <c r="L819" s="141"/>
      <c r="R819" s="4">
        <v>62</v>
      </c>
    </row>
    <row r="820" spans="2:18" ht="24.6" customHeight="1">
      <c r="B820" s="131"/>
      <c r="C820" s="195"/>
      <c r="D820" s="78" t="s">
        <v>544</v>
      </c>
      <c r="E820" s="71" t="s">
        <v>132</v>
      </c>
      <c r="F820" s="336">
        <v>20</v>
      </c>
      <c r="G820" s="337"/>
      <c r="H820" s="67"/>
      <c r="I820" s="374"/>
      <c r="J820" s="67"/>
      <c r="K820" s="108"/>
      <c r="L820" s="141"/>
      <c r="R820" s="4">
        <v>20</v>
      </c>
    </row>
    <row r="821" spans="2:18" ht="24.6" customHeight="1">
      <c r="B821" s="131"/>
      <c r="C821" s="195"/>
      <c r="D821" s="78" t="s">
        <v>545</v>
      </c>
      <c r="E821" s="71" t="s">
        <v>132</v>
      </c>
      <c r="F821" s="336">
        <v>33</v>
      </c>
      <c r="G821" s="337"/>
      <c r="H821" s="67"/>
      <c r="I821" s="374"/>
      <c r="J821" s="67"/>
      <c r="K821" s="108"/>
      <c r="L821" s="141"/>
      <c r="R821" s="4">
        <v>33</v>
      </c>
    </row>
    <row r="822" spans="2:18" ht="24.6" customHeight="1">
      <c r="B822" s="131"/>
      <c r="C822" s="195"/>
      <c r="D822" s="78" t="s">
        <v>546</v>
      </c>
      <c r="E822" s="71" t="s">
        <v>132</v>
      </c>
      <c r="F822" s="336">
        <v>16</v>
      </c>
      <c r="G822" s="337"/>
      <c r="H822" s="67"/>
      <c r="I822" s="374"/>
      <c r="J822" s="67"/>
      <c r="K822" s="108"/>
      <c r="L822" s="141"/>
      <c r="R822" s="4">
        <v>16</v>
      </c>
    </row>
    <row r="823" spans="2:18" ht="24.6" customHeight="1">
      <c r="B823" s="131"/>
      <c r="C823" s="195"/>
      <c r="D823" s="78" t="s">
        <v>547</v>
      </c>
      <c r="E823" s="71" t="s">
        <v>132</v>
      </c>
      <c r="F823" s="336">
        <v>14</v>
      </c>
      <c r="G823" s="337"/>
      <c r="H823" s="67"/>
      <c r="I823" s="374"/>
      <c r="J823" s="67"/>
      <c r="K823" s="108"/>
      <c r="L823" s="141"/>
      <c r="R823" s="4">
        <v>14</v>
      </c>
    </row>
    <row r="824" spans="2:18" ht="24.6" customHeight="1">
      <c r="B824" s="131"/>
      <c r="C824" s="195"/>
      <c r="D824" s="78" t="s">
        <v>548</v>
      </c>
      <c r="E824" s="71" t="s">
        <v>132</v>
      </c>
      <c r="F824" s="336">
        <v>5</v>
      </c>
      <c r="G824" s="337"/>
      <c r="H824" s="67"/>
      <c r="I824" s="374"/>
      <c r="J824" s="67"/>
      <c r="K824" s="108"/>
      <c r="L824" s="141"/>
      <c r="R824" s="4">
        <v>5</v>
      </c>
    </row>
    <row r="825" spans="2:18" ht="24.6" customHeight="1">
      <c r="B825" s="131"/>
      <c r="C825" s="195"/>
      <c r="D825" s="78" t="s">
        <v>549</v>
      </c>
      <c r="E825" s="71" t="s">
        <v>132</v>
      </c>
      <c r="F825" s="336">
        <v>2</v>
      </c>
      <c r="G825" s="337"/>
      <c r="H825" s="67"/>
      <c r="I825" s="374"/>
      <c r="J825" s="67"/>
      <c r="K825" s="108"/>
      <c r="L825" s="141"/>
      <c r="R825" s="4">
        <v>2</v>
      </c>
    </row>
    <row r="826" spans="2:18" ht="24.6" customHeight="1">
      <c r="B826" s="131"/>
      <c r="C826" s="195"/>
      <c r="D826" s="78" t="s">
        <v>550</v>
      </c>
      <c r="E826" s="71" t="s">
        <v>132</v>
      </c>
      <c r="F826" s="336">
        <v>4</v>
      </c>
      <c r="G826" s="337"/>
      <c r="H826" s="67"/>
      <c r="I826" s="374"/>
      <c r="J826" s="67"/>
      <c r="K826" s="108"/>
      <c r="L826" s="141"/>
      <c r="R826" s="4">
        <v>4</v>
      </c>
    </row>
    <row r="827" spans="2:18" ht="24.6" customHeight="1">
      <c r="B827" s="131"/>
      <c r="C827" s="195"/>
      <c r="D827" s="78" t="s">
        <v>551</v>
      </c>
      <c r="E827" s="71" t="s">
        <v>383</v>
      </c>
      <c r="F827" s="336">
        <v>100</v>
      </c>
      <c r="G827" s="337"/>
      <c r="H827" s="67"/>
      <c r="I827" s="374"/>
      <c r="J827" s="67"/>
      <c r="K827" s="108"/>
      <c r="L827" s="141"/>
      <c r="R827" s="4">
        <v>100</v>
      </c>
    </row>
    <row r="828" spans="2:18" ht="24.6" customHeight="1">
      <c r="B828" s="131"/>
      <c r="C828" s="195"/>
      <c r="D828" s="78" t="s">
        <v>552</v>
      </c>
      <c r="E828" s="71" t="s">
        <v>383</v>
      </c>
      <c r="F828" s="336">
        <v>4170</v>
      </c>
      <c r="G828" s="337"/>
      <c r="H828" s="67"/>
      <c r="I828" s="374"/>
      <c r="J828" s="67"/>
      <c r="K828" s="108"/>
      <c r="L828" s="141"/>
      <c r="R828" s="4">
        <v>4170</v>
      </c>
    </row>
    <row r="829" spans="2:18" ht="24.6" customHeight="1">
      <c r="B829" s="131"/>
      <c r="C829" s="195"/>
      <c r="D829" s="78" t="s">
        <v>553</v>
      </c>
      <c r="E829" s="71" t="s">
        <v>383</v>
      </c>
      <c r="F829" s="336">
        <v>3860</v>
      </c>
      <c r="G829" s="337"/>
      <c r="H829" s="67"/>
      <c r="I829" s="374"/>
      <c r="J829" s="67"/>
      <c r="K829" s="108"/>
      <c r="L829" s="141"/>
      <c r="R829" s="4">
        <v>3860</v>
      </c>
    </row>
    <row r="830" spans="2:18" ht="24.6" customHeight="1">
      <c r="B830" s="131"/>
      <c r="C830" s="195"/>
      <c r="D830" s="373" t="s">
        <v>535</v>
      </c>
      <c r="E830" s="71" t="s">
        <v>383</v>
      </c>
      <c r="F830" s="336">
        <v>3833</v>
      </c>
      <c r="G830" s="337"/>
      <c r="H830" s="67"/>
      <c r="I830" s="73"/>
      <c r="J830" s="67"/>
      <c r="K830" s="108"/>
      <c r="L830" s="141"/>
      <c r="R830" s="4">
        <v>3833</v>
      </c>
    </row>
    <row r="831" spans="2:18" ht="24.6" customHeight="1">
      <c r="B831" s="131"/>
      <c r="C831" s="195"/>
      <c r="D831" s="78" t="s">
        <v>403</v>
      </c>
      <c r="E831" s="71" t="s">
        <v>385</v>
      </c>
      <c r="F831" s="336">
        <v>1</v>
      </c>
      <c r="G831" s="337"/>
      <c r="H831" s="67"/>
      <c r="I831" s="337"/>
      <c r="J831" s="67"/>
      <c r="K831" s="108"/>
      <c r="L831" s="141"/>
      <c r="R831" s="4">
        <v>1</v>
      </c>
    </row>
    <row r="832" spans="2:18" ht="24.6" customHeight="1">
      <c r="B832" s="131"/>
      <c r="C832" s="195"/>
      <c r="D832" s="78" t="s">
        <v>472</v>
      </c>
      <c r="E832" s="71" t="s">
        <v>385</v>
      </c>
      <c r="F832" s="336">
        <v>1</v>
      </c>
      <c r="G832" s="337"/>
      <c r="H832" s="67"/>
      <c r="I832" s="73"/>
      <c r="J832" s="67"/>
      <c r="K832" s="108"/>
      <c r="L832" s="141"/>
      <c r="N832" s="394">
        <f>SUM(K813:K832)</f>
        <v>0</v>
      </c>
      <c r="R832" s="4">
        <v>1</v>
      </c>
    </row>
    <row r="833" spans="2:18" ht="24.6" customHeight="1">
      <c r="B833" s="131"/>
      <c r="C833" s="334" t="s">
        <v>554</v>
      </c>
      <c r="D833" s="335"/>
      <c r="E833" s="83"/>
      <c r="F833" s="226"/>
      <c r="G833" s="226"/>
      <c r="H833" s="67"/>
      <c r="I833" s="67"/>
      <c r="J833" s="67"/>
      <c r="K833" s="108"/>
      <c r="L833" s="141"/>
    </row>
    <row r="834" spans="2:18" ht="24.6" customHeight="1">
      <c r="B834" s="131"/>
      <c r="C834" s="195"/>
      <c r="D834" s="78" t="s">
        <v>555</v>
      </c>
      <c r="E834" s="71" t="s">
        <v>132</v>
      </c>
      <c r="F834" s="399">
        <v>1</v>
      </c>
      <c r="G834" s="400"/>
      <c r="H834" s="67"/>
      <c r="I834" s="67"/>
      <c r="J834" s="67"/>
      <c r="K834" s="108"/>
      <c r="L834" s="141"/>
      <c r="R834" s="4">
        <v>1</v>
      </c>
    </row>
    <row r="835" spans="2:18" ht="24.6" customHeight="1">
      <c r="B835" s="131"/>
      <c r="C835" s="195"/>
      <c r="D835" s="78" t="s">
        <v>556</v>
      </c>
      <c r="E835" s="71" t="s">
        <v>132</v>
      </c>
      <c r="F835" s="399">
        <v>1</v>
      </c>
      <c r="G835" s="400"/>
      <c r="H835" s="67"/>
      <c r="I835" s="67"/>
      <c r="J835" s="67"/>
      <c r="K835" s="108"/>
      <c r="L835" s="141"/>
      <c r="R835" s="4">
        <v>1</v>
      </c>
    </row>
    <row r="836" spans="2:18" ht="24.6" customHeight="1">
      <c r="B836" s="131"/>
      <c r="C836" s="195"/>
      <c r="D836" s="78" t="s">
        <v>557</v>
      </c>
      <c r="E836" s="71" t="s">
        <v>132</v>
      </c>
      <c r="F836" s="399">
        <v>1</v>
      </c>
      <c r="G836" s="400"/>
      <c r="H836" s="67"/>
      <c r="I836" s="67"/>
      <c r="J836" s="67"/>
      <c r="K836" s="108"/>
      <c r="L836" s="141"/>
      <c r="R836" s="4">
        <v>1</v>
      </c>
    </row>
    <row r="837" spans="2:18" ht="24.6" customHeight="1">
      <c r="B837" s="131"/>
      <c r="C837" s="195"/>
      <c r="D837" s="78" t="s">
        <v>558</v>
      </c>
      <c r="E837" s="71" t="s">
        <v>132</v>
      </c>
      <c r="F837" s="336">
        <v>3</v>
      </c>
      <c r="G837" s="401"/>
      <c r="H837" s="67"/>
      <c r="I837" s="73"/>
      <c r="J837" s="67"/>
      <c r="K837" s="108"/>
      <c r="L837" s="141"/>
      <c r="R837" s="4">
        <v>3</v>
      </c>
    </row>
    <row r="838" spans="2:18" ht="24.6" customHeight="1">
      <c r="B838" s="131"/>
      <c r="C838" s="195"/>
      <c r="D838" s="78" t="s">
        <v>559</v>
      </c>
      <c r="E838" s="71" t="s">
        <v>132</v>
      </c>
      <c r="F838" s="336">
        <v>2</v>
      </c>
      <c r="G838" s="400"/>
      <c r="H838" s="67"/>
      <c r="I838" s="73"/>
      <c r="J838" s="67"/>
      <c r="K838" s="108"/>
      <c r="L838" s="141"/>
      <c r="R838" s="4">
        <v>2</v>
      </c>
    </row>
    <row r="839" spans="2:18" ht="24.6" customHeight="1">
      <c r="B839" s="131"/>
      <c r="C839" s="195"/>
      <c r="D839" s="78" t="s">
        <v>560</v>
      </c>
      <c r="E839" s="71" t="s">
        <v>132</v>
      </c>
      <c r="F839" s="336">
        <v>2</v>
      </c>
      <c r="G839" s="400"/>
      <c r="H839" s="67"/>
      <c r="I839" s="67"/>
      <c r="J839" s="67"/>
      <c r="K839" s="108"/>
      <c r="L839" s="141"/>
      <c r="R839" s="4">
        <v>2</v>
      </c>
    </row>
    <row r="840" spans="2:18" ht="24.6" customHeight="1">
      <c r="B840" s="131"/>
      <c r="C840" s="195"/>
      <c r="D840" s="78" t="s">
        <v>561</v>
      </c>
      <c r="E840" s="71" t="s">
        <v>132</v>
      </c>
      <c r="F840" s="336">
        <v>2</v>
      </c>
      <c r="G840" s="400"/>
      <c r="H840" s="67"/>
      <c r="I840" s="67"/>
      <c r="J840" s="67"/>
      <c r="K840" s="108"/>
      <c r="L840" s="141"/>
      <c r="R840" s="4">
        <v>2</v>
      </c>
    </row>
    <row r="841" spans="2:18" ht="24.6" customHeight="1">
      <c r="B841" s="131"/>
      <c r="C841" s="195"/>
      <c r="D841" s="78" t="s">
        <v>562</v>
      </c>
      <c r="E841" s="71" t="s">
        <v>132</v>
      </c>
      <c r="F841" s="336">
        <v>5</v>
      </c>
      <c r="G841" s="400"/>
      <c r="H841" s="67"/>
      <c r="I841" s="73"/>
      <c r="J841" s="67"/>
      <c r="K841" s="108"/>
      <c r="L841" s="141"/>
      <c r="R841" s="4">
        <v>5</v>
      </c>
    </row>
    <row r="842" spans="2:18" ht="24.6" customHeight="1">
      <c r="B842" s="131"/>
      <c r="C842" s="223"/>
      <c r="D842" s="388" t="s">
        <v>563</v>
      </c>
      <c r="E842" s="71" t="s">
        <v>132</v>
      </c>
      <c r="F842" s="336">
        <v>11</v>
      </c>
      <c r="G842" s="337"/>
      <c r="H842" s="67"/>
      <c r="I842" s="73"/>
      <c r="J842" s="67"/>
      <c r="K842" s="108"/>
      <c r="L842" s="141"/>
      <c r="R842" s="4">
        <v>11</v>
      </c>
    </row>
    <row r="843" spans="2:18" ht="24.6" customHeight="1">
      <c r="B843" s="131"/>
      <c r="C843" s="195"/>
      <c r="D843" s="78" t="s">
        <v>564</v>
      </c>
      <c r="E843" s="71" t="s">
        <v>132</v>
      </c>
      <c r="F843" s="336">
        <v>345</v>
      </c>
      <c r="G843" s="337"/>
      <c r="H843" s="67"/>
      <c r="I843" s="73"/>
      <c r="J843" s="67"/>
      <c r="K843" s="108"/>
      <c r="L843" s="141"/>
      <c r="R843" s="4">
        <v>345</v>
      </c>
    </row>
    <row r="844" spans="2:18" ht="24.6" customHeight="1">
      <c r="B844" s="131"/>
      <c r="C844" s="195"/>
      <c r="D844" s="78" t="s">
        <v>565</v>
      </c>
      <c r="E844" s="71" t="s">
        <v>383</v>
      </c>
      <c r="F844" s="399">
        <v>77</v>
      </c>
      <c r="G844" s="400"/>
      <c r="H844" s="67"/>
      <c r="I844" s="67"/>
      <c r="J844" s="67"/>
      <c r="K844" s="108"/>
      <c r="L844" s="141"/>
      <c r="R844" s="4">
        <v>77</v>
      </c>
    </row>
    <row r="845" spans="2:18" ht="24.6" customHeight="1">
      <c r="B845" s="131"/>
      <c r="C845" s="193"/>
      <c r="D845" s="78" t="s">
        <v>566</v>
      </c>
      <c r="E845" s="71" t="s">
        <v>383</v>
      </c>
      <c r="F845" s="336">
        <v>11</v>
      </c>
      <c r="G845" s="337"/>
      <c r="H845" s="67"/>
      <c r="I845" s="73"/>
      <c r="J845" s="67"/>
      <c r="K845" s="108"/>
      <c r="L845" s="141"/>
      <c r="R845" s="4">
        <v>11</v>
      </c>
    </row>
    <row r="846" spans="2:18" ht="24.6" customHeight="1">
      <c r="B846" s="131"/>
      <c r="C846" s="193"/>
      <c r="D846" s="78" t="s">
        <v>567</v>
      </c>
      <c r="E846" s="71" t="s">
        <v>383</v>
      </c>
      <c r="F846" s="336">
        <v>74</v>
      </c>
      <c r="G846" s="337"/>
      <c r="H846" s="67"/>
      <c r="I846" s="73"/>
      <c r="J846" s="67"/>
      <c r="K846" s="108"/>
      <c r="L846" s="141"/>
      <c r="R846" s="4">
        <v>74</v>
      </c>
    </row>
    <row r="847" spans="2:18" ht="24.6" customHeight="1">
      <c r="B847" s="131"/>
      <c r="C847" s="193"/>
      <c r="D847" s="78" t="s">
        <v>568</v>
      </c>
      <c r="E847" s="71" t="s">
        <v>383</v>
      </c>
      <c r="F847" s="336">
        <v>11</v>
      </c>
      <c r="G847" s="337"/>
      <c r="H847" s="67"/>
      <c r="I847" s="73"/>
      <c r="J847" s="67"/>
      <c r="K847" s="108"/>
      <c r="L847" s="141"/>
      <c r="R847" s="4">
        <v>11</v>
      </c>
    </row>
    <row r="848" spans="2:18" ht="24.6" customHeight="1">
      <c r="B848" s="131"/>
      <c r="C848" s="193"/>
      <c r="D848" s="78" t="s">
        <v>569</v>
      </c>
      <c r="E848" s="71" t="s">
        <v>385</v>
      </c>
      <c r="F848" s="336">
        <v>1</v>
      </c>
      <c r="G848" s="337"/>
      <c r="H848" s="67"/>
      <c r="I848" s="337"/>
      <c r="J848" s="67"/>
      <c r="K848" s="108"/>
      <c r="L848" s="141"/>
      <c r="R848" s="4">
        <v>1</v>
      </c>
    </row>
    <row r="849" spans="2:18" ht="24.6" customHeight="1">
      <c r="B849" s="131"/>
      <c r="C849" s="193"/>
      <c r="D849" s="78" t="s">
        <v>403</v>
      </c>
      <c r="E849" s="71" t="s">
        <v>385</v>
      </c>
      <c r="F849" s="336">
        <v>1</v>
      </c>
      <c r="G849" s="337"/>
      <c r="H849" s="67"/>
      <c r="I849" s="73"/>
      <c r="J849" s="67"/>
      <c r="K849" s="108"/>
      <c r="L849" s="141"/>
      <c r="R849" s="4">
        <v>1</v>
      </c>
    </row>
    <row r="850" spans="2:18" ht="24.6" customHeight="1">
      <c r="B850" s="131"/>
      <c r="C850" s="193"/>
      <c r="D850" s="78" t="s">
        <v>472</v>
      </c>
      <c r="E850" s="71" t="s">
        <v>385</v>
      </c>
      <c r="F850" s="336">
        <v>1</v>
      </c>
      <c r="G850" s="337"/>
      <c r="H850" s="67"/>
      <c r="I850" s="337"/>
      <c r="J850" s="67"/>
      <c r="K850" s="108"/>
      <c r="L850" s="141"/>
      <c r="R850" s="4">
        <v>1</v>
      </c>
    </row>
    <row r="851" spans="2:18" ht="24.6" customHeight="1">
      <c r="B851" s="131"/>
      <c r="C851" s="195"/>
      <c r="D851" s="389" t="s">
        <v>570</v>
      </c>
      <c r="E851" s="390" t="s">
        <v>385</v>
      </c>
      <c r="F851" s="390">
        <v>1</v>
      </c>
      <c r="G851" s="337"/>
      <c r="H851" s="67"/>
      <c r="I851" s="395"/>
      <c r="J851" s="67"/>
      <c r="K851" s="396"/>
      <c r="L851" s="141"/>
      <c r="R851" s="4">
        <v>1</v>
      </c>
    </row>
    <row r="852" spans="2:18" ht="24.6" customHeight="1">
      <c r="B852" s="131"/>
      <c r="C852" s="334" t="s">
        <v>571</v>
      </c>
      <c r="D852" s="335"/>
      <c r="E852" s="83"/>
      <c r="F852" s="226"/>
      <c r="G852" s="226"/>
      <c r="H852" s="67"/>
      <c r="I852" s="67"/>
      <c r="J852" s="67"/>
      <c r="K852" s="108"/>
      <c r="L852" s="141"/>
    </row>
    <row r="853" spans="2:18" ht="24.6" customHeight="1">
      <c r="B853" s="131"/>
      <c r="C853" s="195"/>
      <c r="D853" s="78" t="s">
        <v>572</v>
      </c>
      <c r="E853" s="71" t="s">
        <v>132</v>
      </c>
      <c r="F853" s="399">
        <v>7</v>
      </c>
      <c r="G853" s="400"/>
      <c r="H853" s="67"/>
      <c r="I853" s="67"/>
      <c r="J853" s="67"/>
      <c r="K853" s="108"/>
      <c r="L853" s="141"/>
      <c r="R853" s="4">
        <v>7</v>
      </c>
    </row>
    <row r="854" spans="2:18" ht="24.6" customHeight="1">
      <c r="B854" s="131"/>
      <c r="C854" s="195"/>
      <c r="D854" s="78" t="s">
        <v>573</v>
      </c>
      <c r="E854" s="71" t="s">
        <v>132</v>
      </c>
      <c r="F854" s="399">
        <v>7</v>
      </c>
      <c r="G854" s="400"/>
      <c r="H854" s="67"/>
      <c r="I854" s="67"/>
      <c r="J854" s="67"/>
      <c r="K854" s="108"/>
      <c r="L854" s="141"/>
      <c r="R854" s="4">
        <v>7</v>
      </c>
    </row>
    <row r="855" spans="2:18" ht="24.6" customHeight="1">
      <c r="B855" s="131"/>
      <c r="C855" s="193"/>
      <c r="D855" s="78" t="s">
        <v>403</v>
      </c>
      <c r="E855" s="71" t="s">
        <v>385</v>
      </c>
      <c r="F855" s="336">
        <v>1</v>
      </c>
      <c r="G855" s="337"/>
      <c r="H855" s="67"/>
      <c r="I855" s="73"/>
      <c r="J855" s="67"/>
      <c r="K855" s="108"/>
      <c r="L855" s="141"/>
      <c r="R855" s="4">
        <v>1</v>
      </c>
    </row>
    <row r="856" spans="2:18" ht="24.6" customHeight="1">
      <c r="B856" s="131"/>
      <c r="C856" s="193"/>
      <c r="D856" s="78" t="s">
        <v>472</v>
      </c>
      <c r="E856" s="71" t="s">
        <v>385</v>
      </c>
      <c r="F856" s="336">
        <v>1</v>
      </c>
      <c r="G856" s="337"/>
      <c r="H856" s="67"/>
      <c r="I856" s="337"/>
      <c r="J856" s="67"/>
      <c r="K856" s="108"/>
      <c r="L856" s="141"/>
      <c r="R856" s="4">
        <v>1</v>
      </c>
    </row>
    <row r="857" spans="2:18" ht="24.6" customHeight="1">
      <c r="B857" s="131"/>
      <c r="C857" s="334" t="s">
        <v>571</v>
      </c>
      <c r="D857" s="335" t="s">
        <v>574</v>
      </c>
      <c r="E857" s="83"/>
      <c r="F857" s="226"/>
      <c r="G857" s="226"/>
      <c r="H857" s="67"/>
      <c r="I857" s="67"/>
      <c r="J857" s="67"/>
      <c r="K857" s="108"/>
      <c r="L857" s="141"/>
    </row>
    <row r="858" spans="2:18" ht="24.6" customHeight="1">
      <c r="B858" s="131"/>
      <c r="C858" s="195"/>
      <c r="D858" s="78" t="s">
        <v>575</v>
      </c>
      <c r="E858" s="71" t="s">
        <v>132</v>
      </c>
      <c r="F858" s="399">
        <v>2</v>
      </c>
      <c r="G858" s="400"/>
      <c r="H858" s="67"/>
      <c r="I858" s="67"/>
      <c r="J858" s="67"/>
      <c r="K858" s="108"/>
      <c r="L858" s="141"/>
      <c r="R858" s="4">
        <v>2</v>
      </c>
    </row>
    <row r="859" spans="2:18" ht="24.6" customHeight="1">
      <c r="B859" s="131"/>
      <c r="C859" s="195"/>
      <c r="D859" s="78" t="s">
        <v>576</v>
      </c>
      <c r="E859" s="71" t="s">
        <v>132</v>
      </c>
      <c r="F859" s="399">
        <v>2</v>
      </c>
      <c r="G859" s="400"/>
      <c r="H859" s="67"/>
      <c r="I859" s="67"/>
      <c r="J859" s="67"/>
      <c r="K859" s="108"/>
      <c r="L859" s="141"/>
      <c r="R859" s="4">
        <v>2</v>
      </c>
    </row>
    <row r="860" spans="2:18" ht="24.6" customHeight="1">
      <c r="B860" s="131"/>
      <c r="C860" s="195"/>
      <c r="D860" s="78" t="s">
        <v>553</v>
      </c>
      <c r="E860" s="71" t="s">
        <v>383</v>
      </c>
      <c r="F860" s="336">
        <v>68</v>
      </c>
      <c r="G860" s="337"/>
      <c r="H860" s="67"/>
      <c r="I860" s="374"/>
      <c r="J860" s="67"/>
      <c r="K860" s="108"/>
      <c r="L860" s="141"/>
      <c r="R860" s="4">
        <v>68</v>
      </c>
    </row>
    <row r="861" spans="2:18" ht="24.6" customHeight="1">
      <c r="B861" s="131"/>
      <c r="C861" s="195"/>
      <c r="D861" s="78" t="s">
        <v>577</v>
      </c>
      <c r="E861" s="71" t="s">
        <v>132</v>
      </c>
      <c r="F861" s="399">
        <v>2</v>
      </c>
      <c r="G861" s="400"/>
      <c r="H861" s="67"/>
      <c r="I861" s="67"/>
      <c r="J861" s="67"/>
      <c r="K861" s="108"/>
      <c r="L861" s="141"/>
      <c r="R861" s="4">
        <v>2</v>
      </c>
    </row>
    <row r="862" spans="2:18" ht="24.6" customHeight="1">
      <c r="B862" s="131"/>
      <c r="C862" s="74"/>
      <c r="D862" s="389" t="s">
        <v>512</v>
      </c>
      <c r="E862" s="390" t="s">
        <v>383</v>
      </c>
      <c r="F862" s="390">
        <v>30</v>
      </c>
      <c r="G862" s="337"/>
      <c r="H862" s="67"/>
      <c r="I862" s="395"/>
      <c r="J862" s="67"/>
      <c r="K862" s="396"/>
      <c r="L862" s="141"/>
      <c r="R862" s="4">
        <v>30</v>
      </c>
    </row>
    <row r="863" spans="2:18" ht="24.6" customHeight="1">
      <c r="B863" s="131"/>
      <c r="C863" s="193"/>
      <c r="D863" s="78" t="s">
        <v>403</v>
      </c>
      <c r="E863" s="71" t="s">
        <v>385</v>
      </c>
      <c r="F863" s="336">
        <v>1</v>
      </c>
      <c r="G863" s="337"/>
      <c r="H863" s="67"/>
      <c r="I863" s="73"/>
      <c r="J863" s="67"/>
      <c r="K863" s="108"/>
      <c r="L863" s="141"/>
      <c r="R863" s="4">
        <v>1</v>
      </c>
    </row>
    <row r="864" spans="2:18" ht="24.6" customHeight="1">
      <c r="B864" s="131"/>
      <c r="C864" s="193"/>
      <c r="D864" s="78" t="s">
        <v>472</v>
      </c>
      <c r="E864" s="71" t="s">
        <v>385</v>
      </c>
      <c r="F864" s="336">
        <v>1</v>
      </c>
      <c r="G864" s="337"/>
      <c r="H864" s="67"/>
      <c r="I864" s="337"/>
      <c r="J864" s="67"/>
      <c r="K864" s="108"/>
      <c r="L864" s="141"/>
      <c r="R864" s="4">
        <v>1</v>
      </c>
    </row>
    <row r="865" spans="2:18" ht="24.6" customHeight="1">
      <c r="B865" s="402"/>
      <c r="C865" s="753" t="s">
        <v>78</v>
      </c>
      <c r="D865" s="753"/>
      <c r="E865" s="201"/>
      <c r="F865" s="310"/>
      <c r="G865" s="123"/>
      <c r="H865" s="202"/>
      <c r="I865" s="202"/>
      <c r="J865" s="202"/>
      <c r="K865" s="413"/>
      <c r="L865" s="414"/>
    </row>
    <row r="866" spans="2:18" ht="24.6" customHeight="1">
      <c r="B866" s="403"/>
      <c r="C866" s="754" t="s">
        <v>374</v>
      </c>
      <c r="D866" s="755"/>
      <c r="E866" s="241"/>
      <c r="F866" s="242"/>
      <c r="G866" s="242"/>
      <c r="H866" s="243"/>
      <c r="I866" s="243"/>
      <c r="J866" s="243"/>
      <c r="K866" s="254"/>
      <c r="L866" s="142"/>
    </row>
    <row r="867" spans="2:18" s="627" customFormat="1" ht="24.6" customHeight="1">
      <c r="B867" s="628"/>
      <c r="C867" s="629" t="s">
        <v>578</v>
      </c>
      <c r="D867" s="630"/>
      <c r="E867" s="631"/>
      <c r="F867" s="226"/>
      <c r="G867" s="226"/>
      <c r="H867" s="67"/>
      <c r="I867" s="67"/>
      <c r="J867" s="67"/>
      <c r="K867" s="626"/>
      <c r="L867" s="632"/>
    </row>
    <row r="868" spans="2:18" ht="24.6" customHeight="1">
      <c r="B868" s="131"/>
      <c r="C868" s="195"/>
      <c r="D868" s="78" t="s">
        <v>579</v>
      </c>
      <c r="E868" s="71" t="s">
        <v>132</v>
      </c>
      <c r="F868" s="336">
        <v>62</v>
      </c>
      <c r="G868" s="337"/>
      <c r="H868" s="67"/>
      <c r="I868" s="73"/>
      <c r="J868" s="67"/>
      <c r="K868" s="108"/>
      <c r="L868" s="141"/>
      <c r="R868" s="4">
        <v>62</v>
      </c>
    </row>
    <row r="869" spans="2:18" ht="24.6" customHeight="1">
      <c r="B869" s="131"/>
      <c r="C869" s="193"/>
      <c r="D869" s="404"/>
      <c r="E869" s="405"/>
      <c r="F869" s="406"/>
      <c r="G869" s="407"/>
      <c r="H869" s="285"/>
      <c r="I869" s="415"/>
      <c r="J869" s="285"/>
      <c r="K869" s="291"/>
      <c r="L869" s="178"/>
    </row>
    <row r="870" spans="2:18" ht="24.6" customHeight="1">
      <c r="B870" s="131"/>
      <c r="C870" s="193"/>
      <c r="D870" s="404"/>
      <c r="E870" s="405"/>
      <c r="F870" s="406"/>
      <c r="G870" s="407"/>
      <c r="H870" s="285"/>
      <c r="I870" s="415"/>
      <c r="J870" s="285"/>
      <c r="K870" s="291"/>
      <c r="L870" s="178"/>
    </row>
    <row r="871" spans="2:18" ht="24.6" customHeight="1">
      <c r="B871" s="402"/>
      <c r="C871" s="756" t="s">
        <v>78</v>
      </c>
      <c r="D871" s="757"/>
      <c r="E871" s="201"/>
      <c r="F871" s="408"/>
      <c r="G871" s="123"/>
      <c r="H871" s="202"/>
      <c r="I871" s="202"/>
      <c r="J871" s="202"/>
      <c r="K871" s="413"/>
      <c r="L871" s="414"/>
    </row>
    <row r="872" spans="2:18" ht="24.6" customHeight="1">
      <c r="B872" s="147">
        <v>4</v>
      </c>
      <c r="C872" s="758" t="s">
        <v>81</v>
      </c>
      <c r="D872" s="759"/>
      <c r="E872" s="148"/>
      <c r="F872" s="242"/>
      <c r="G872" s="204"/>
      <c r="H872" s="409"/>
      <c r="I872" s="416"/>
      <c r="J872" s="409"/>
      <c r="K872" s="417"/>
      <c r="L872" s="142"/>
    </row>
    <row r="873" spans="2:18" ht="24.6" customHeight="1">
      <c r="B873" s="151"/>
      <c r="C873" s="172" t="s">
        <v>580</v>
      </c>
      <c r="D873" s="410"/>
      <c r="E873" s="151" t="s">
        <v>78</v>
      </c>
      <c r="F873" s="242"/>
      <c r="G873" s="204"/>
      <c r="H873" s="409"/>
      <c r="I873" s="416"/>
      <c r="J873" s="409"/>
      <c r="K873" s="417"/>
      <c r="L873" s="141"/>
    </row>
    <row r="874" spans="2:18" ht="24.6" customHeight="1">
      <c r="B874" s="151"/>
      <c r="C874" s="172" t="s">
        <v>581</v>
      </c>
      <c r="D874" s="410"/>
      <c r="E874" s="151" t="s">
        <v>78</v>
      </c>
      <c r="F874" s="242"/>
      <c r="G874" s="204"/>
      <c r="H874" s="409"/>
      <c r="I874" s="416"/>
      <c r="J874" s="409"/>
      <c r="K874" s="417"/>
      <c r="L874" s="141"/>
    </row>
    <row r="875" spans="2:18" ht="24.6" customHeight="1">
      <c r="B875" s="151"/>
      <c r="C875" s="172" t="s">
        <v>582</v>
      </c>
      <c r="D875" s="410"/>
      <c r="E875" s="151" t="s">
        <v>78</v>
      </c>
      <c r="F875" s="242"/>
      <c r="G875" s="204"/>
      <c r="H875" s="409"/>
      <c r="I875" s="416"/>
      <c r="J875" s="409"/>
      <c r="K875" s="417"/>
      <c r="L875" s="141"/>
    </row>
    <row r="876" spans="2:18" ht="24.6" customHeight="1">
      <c r="B876" s="151"/>
      <c r="C876" s="172" t="s">
        <v>583</v>
      </c>
      <c r="D876" s="410"/>
      <c r="E876" s="151" t="s">
        <v>78</v>
      </c>
      <c r="F876" s="242"/>
      <c r="G876" s="204"/>
      <c r="H876" s="409"/>
      <c r="I876" s="416"/>
      <c r="J876" s="409"/>
      <c r="K876" s="417"/>
      <c r="L876" s="141"/>
    </row>
    <row r="877" spans="2:18" ht="24.6" customHeight="1">
      <c r="B877" s="151"/>
      <c r="C877" s="411"/>
      <c r="D877" s="410"/>
      <c r="E877" s="412"/>
      <c r="F877" s="242"/>
      <c r="G877" s="204"/>
      <c r="H877" s="409"/>
      <c r="I877" s="416"/>
      <c r="J877" s="409"/>
      <c r="K877" s="418"/>
      <c r="L877" s="141"/>
    </row>
    <row r="878" spans="2:18" ht="24.6" customHeight="1">
      <c r="B878" s="151"/>
      <c r="C878" s="411"/>
      <c r="D878" s="410"/>
      <c r="E878" s="412"/>
      <c r="F878" s="242"/>
      <c r="G878" s="204"/>
      <c r="H878" s="409"/>
      <c r="I878" s="416"/>
      <c r="J878" s="409"/>
      <c r="K878" s="418"/>
      <c r="L878" s="141"/>
    </row>
    <row r="879" spans="2:18" ht="24.6" customHeight="1">
      <c r="B879" s="151"/>
      <c r="C879" s="411"/>
      <c r="D879" s="410"/>
      <c r="E879" s="412"/>
      <c r="F879" s="242"/>
      <c r="G879" s="204"/>
      <c r="H879" s="409"/>
      <c r="I879" s="416"/>
      <c r="J879" s="409"/>
      <c r="K879" s="418"/>
      <c r="L879" s="141"/>
    </row>
    <row r="880" spans="2:18" ht="24.6" customHeight="1">
      <c r="B880" s="151"/>
      <c r="C880" s="411"/>
      <c r="D880" s="410"/>
      <c r="E880" s="412"/>
      <c r="F880" s="242"/>
      <c r="G880" s="204"/>
      <c r="H880" s="409"/>
      <c r="I880" s="416"/>
      <c r="J880" s="409"/>
      <c r="K880" s="418"/>
      <c r="L880" s="141"/>
    </row>
    <row r="881" spans="2:12" ht="24.6" customHeight="1">
      <c r="B881" s="151"/>
      <c r="C881" s="411"/>
      <c r="D881" s="410"/>
      <c r="E881" s="412"/>
      <c r="F881" s="242"/>
      <c r="G881" s="204"/>
      <c r="H881" s="409"/>
      <c r="I881" s="416"/>
      <c r="J881" s="409"/>
      <c r="K881" s="418"/>
      <c r="L881" s="141"/>
    </row>
    <row r="882" spans="2:12" ht="24.6" customHeight="1">
      <c r="B882" s="151"/>
      <c r="C882" s="411"/>
      <c r="D882" s="410"/>
      <c r="E882" s="412"/>
      <c r="F882" s="242"/>
      <c r="G882" s="204"/>
      <c r="H882" s="409"/>
      <c r="I882" s="416"/>
      <c r="J882" s="409"/>
      <c r="K882" s="418"/>
      <c r="L882" s="141"/>
    </row>
    <row r="883" spans="2:12" ht="24.6" customHeight="1">
      <c r="B883" s="151"/>
      <c r="C883" s="411"/>
      <c r="D883" s="410"/>
      <c r="E883" s="412"/>
      <c r="F883" s="242"/>
      <c r="G883" s="204"/>
      <c r="H883" s="409"/>
      <c r="I883" s="416"/>
      <c r="J883" s="409"/>
      <c r="K883" s="418"/>
      <c r="L883" s="141"/>
    </row>
    <row r="884" spans="2:12" ht="24.6" customHeight="1">
      <c r="B884" s="151"/>
      <c r="C884" s="411"/>
      <c r="D884" s="410"/>
      <c r="E884" s="412"/>
      <c r="F884" s="242"/>
      <c r="G884" s="204"/>
      <c r="H884" s="409"/>
      <c r="I884" s="416"/>
      <c r="J884" s="409"/>
      <c r="K884" s="418"/>
      <c r="L884" s="141"/>
    </row>
    <row r="885" spans="2:12" ht="24.6" customHeight="1">
      <c r="B885" s="151"/>
      <c r="C885" s="411"/>
      <c r="D885" s="410"/>
      <c r="E885" s="412"/>
      <c r="F885" s="242"/>
      <c r="G885" s="204"/>
      <c r="H885" s="409"/>
      <c r="I885" s="416"/>
      <c r="J885" s="409"/>
      <c r="K885" s="418"/>
      <c r="L885" s="141"/>
    </row>
    <row r="886" spans="2:12" ht="24.6" customHeight="1">
      <c r="B886" s="151"/>
      <c r="C886" s="411"/>
      <c r="D886" s="410"/>
      <c r="E886" s="412"/>
      <c r="F886" s="242"/>
      <c r="G886" s="204"/>
      <c r="H886" s="409"/>
      <c r="I886" s="416"/>
      <c r="J886" s="409"/>
      <c r="K886" s="418"/>
      <c r="L886" s="141"/>
    </row>
    <row r="887" spans="2:12" ht="24.6" customHeight="1">
      <c r="B887" s="151"/>
      <c r="C887" s="411"/>
      <c r="D887" s="410"/>
      <c r="E887" s="412"/>
      <c r="F887" s="242"/>
      <c r="G887" s="204"/>
      <c r="H887" s="409"/>
      <c r="I887" s="416"/>
      <c r="J887" s="409"/>
      <c r="K887" s="418"/>
      <c r="L887" s="141"/>
    </row>
    <row r="888" spans="2:12" ht="24.6" customHeight="1">
      <c r="B888" s="151"/>
      <c r="C888" s="411"/>
      <c r="D888" s="410"/>
      <c r="E888" s="412"/>
      <c r="F888" s="242"/>
      <c r="G888" s="204"/>
      <c r="H888" s="409"/>
      <c r="I888" s="416"/>
      <c r="J888" s="409"/>
      <c r="K888" s="418"/>
      <c r="L888" s="141"/>
    </row>
    <row r="889" spans="2:12" ht="24.6" customHeight="1">
      <c r="B889" s="151"/>
      <c r="C889" s="411"/>
      <c r="D889" s="410"/>
      <c r="E889" s="412"/>
      <c r="F889" s="242"/>
      <c r="G889" s="204"/>
      <c r="H889" s="409"/>
      <c r="I889" s="416"/>
      <c r="J889" s="409"/>
      <c r="K889" s="418"/>
      <c r="L889" s="141"/>
    </row>
    <row r="890" spans="2:12" ht="24.6" customHeight="1">
      <c r="B890" s="151"/>
      <c r="C890" s="411"/>
      <c r="D890" s="410"/>
      <c r="E890" s="412"/>
      <c r="F890" s="242"/>
      <c r="G890" s="204"/>
      <c r="H890" s="409"/>
      <c r="I890" s="416"/>
      <c r="J890" s="409"/>
      <c r="K890" s="418"/>
      <c r="L890" s="141"/>
    </row>
    <row r="891" spans="2:12" ht="24.6" customHeight="1">
      <c r="B891" s="151"/>
      <c r="C891" s="411"/>
      <c r="D891" s="410"/>
      <c r="E891" s="412"/>
      <c r="F891" s="242"/>
      <c r="G891" s="204"/>
      <c r="H891" s="409"/>
      <c r="I891" s="416"/>
      <c r="J891" s="409"/>
      <c r="K891" s="418"/>
      <c r="L891" s="141"/>
    </row>
    <row r="892" spans="2:12" ht="24.6" customHeight="1">
      <c r="B892" s="151"/>
      <c r="C892" s="411"/>
      <c r="D892" s="410"/>
      <c r="E892" s="412"/>
      <c r="F892" s="242"/>
      <c r="G892" s="204"/>
      <c r="H892" s="409"/>
      <c r="I892" s="416"/>
      <c r="J892" s="409"/>
      <c r="K892" s="418"/>
      <c r="L892" s="141"/>
    </row>
    <row r="893" spans="2:12" ht="24.6" customHeight="1">
      <c r="B893" s="151"/>
      <c r="C893" s="411"/>
      <c r="D893" s="410"/>
      <c r="E893" s="412"/>
      <c r="F893" s="242"/>
      <c r="G893" s="204"/>
      <c r="H893" s="409"/>
      <c r="I893" s="416"/>
      <c r="J893" s="409"/>
      <c r="K893" s="418"/>
      <c r="L893" s="141"/>
    </row>
    <row r="894" spans="2:12" ht="24.6" customHeight="1">
      <c r="B894" s="151"/>
      <c r="C894" s="411"/>
      <c r="D894" s="410"/>
      <c r="E894" s="412"/>
      <c r="F894" s="242"/>
      <c r="G894" s="204"/>
      <c r="H894" s="409"/>
      <c r="I894" s="416"/>
      <c r="J894" s="409"/>
      <c r="K894" s="418"/>
      <c r="L894" s="141"/>
    </row>
    <row r="895" spans="2:12" ht="24.6" customHeight="1">
      <c r="B895" s="151"/>
      <c r="C895" s="411"/>
      <c r="D895" s="410"/>
      <c r="E895" s="412"/>
      <c r="F895" s="242"/>
      <c r="G895" s="204"/>
      <c r="H895" s="409"/>
      <c r="I895" s="416"/>
      <c r="J895" s="409"/>
      <c r="K895" s="418"/>
      <c r="L895" s="141"/>
    </row>
    <row r="896" spans="2:12" ht="24.6" customHeight="1">
      <c r="B896" s="151"/>
      <c r="C896" s="411"/>
      <c r="D896" s="410"/>
      <c r="E896" s="412"/>
      <c r="F896" s="242"/>
      <c r="G896" s="204"/>
      <c r="H896" s="409"/>
      <c r="I896" s="416"/>
      <c r="J896" s="409"/>
      <c r="K896" s="418"/>
      <c r="L896" s="141"/>
    </row>
    <row r="897" spans="2:12" ht="24.6" customHeight="1">
      <c r="B897" s="151"/>
      <c r="C897" s="411"/>
      <c r="D897" s="410"/>
      <c r="E897" s="412"/>
      <c r="F897" s="242"/>
      <c r="G897" s="204"/>
      <c r="H897" s="409"/>
      <c r="I897" s="416"/>
      <c r="J897" s="409"/>
      <c r="K897" s="418"/>
      <c r="L897" s="141"/>
    </row>
    <row r="898" spans="2:12" ht="24.6" customHeight="1">
      <c r="B898" s="151"/>
      <c r="C898" s="411"/>
      <c r="D898" s="410"/>
      <c r="E898" s="412"/>
      <c r="F898" s="242"/>
      <c r="G898" s="204"/>
      <c r="H898" s="409"/>
      <c r="I898" s="416"/>
      <c r="J898" s="409"/>
      <c r="K898" s="418"/>
      <c r="L898" s="141"/>
    </row>
    <row r="899" spans="2:12" ht="24.6" customHeight="1">
      <c r="B899" s="151"/>
      <c r="C899" s="411"/>
      <c r="D899" s="410"/>
      <c r="E899" s="412"/>
      <c r="F899" s="242"/>
      <c r="G899" s="204"/>
      <c r="H899" s="409"/>
      <c r="I899" s="416"/>
      <c r="J899" s="409"/>
      <c r="K899" s="418"/>
      <c r="L899" s="141"/>
    </row>
    <row r="900" spans="2:12" ht="24.6" customHeight="1">
      <c r="B900" s="151"/>
      <c r="C900" s="411"/>
      <c r="D900" s="410"/>
      <c r="E900" s="412"/>
      <c r="F900" s="242"/>
      <c r="G900" s="204"/>
      <c r="H900" s="409"/>
      <c r="I900" s="416"/>
      <c r="J900" s="409"/>
      <c r="K900" s="418"/>
      <c r="L900" s="141"/>
    </row>
    <row r="901" spans="2:12" ht="24.6" customHeight="1">
      <c r="B901" s="151"/>
      <c r="C901" s="411"/>
      <c r="D901" s="410"/>
      <c r="E901" s="412"/>
      <c r="F901" s="242"/>
      <c r="G901" s="204"/>
      <c r="H901" s="409"/>
      <c r="I901" s="416"/>
      <c r="J901" s="409"/>
      <c r="K901" s="418"/>
      <c r="L901" s="141"/>
    </row>
    <row r="902" spans="2:12" ht="24.6" customHeight="1">
      <c r="B902" s="151"/>
      <c r="C902" s="411"/>
      <c r="D902" s="410"/>
      <c r="E902" s="412"/>
      <c r="F902" s="242"/>
      <c r="G902" s="204"/>
      <c r="H902" s="409"/>
      <c r="I902" s="416"/>
      <c r="J902" s="409"/>
      <c r="K902" s="418"/>
      <c r="L902" s="141"/>
    </row>
    <row r="903" spans="2:12" ht="24.6" customHeight="1">
      <c r="B903" s="151"/>
      <c r="C903" s="411"/>
      <c r="D903" s="410"/>
      <c r="E903" s="412"/>
      <c r="F903" s="242"/>
      <c r="G903" s="204"/>
      <c r="H903" s="409"/>
      <c r="I903" s="416"/>
      <c r="J903" s="409"/>
      <c r="K903" s="418"/>
      <c r="L903" s="141"/>
    </row>
    <row r="904" spans="2:12" ht="24.6" customHeight="1">
      <c r="B904" s="151"/>
      <c r="C904" s="411"/>
      <c r="D904" s="410"/>
      <c r="E904" s="412"/>
      <c r="F904" s="242"/>
      <c r="G904" s="204"/>
      <c r="H904" s="409"/>
      <c r="I904" s="416"/>
      <c r="J904" s="409"/>
      <c r="K904" s="418"/>
      <c r="L904" s="141"/>
    </row>
    <row r="905" spans="2:12" ht="24.6" customHeight="1">
      <c r="B905" s="151"/>
      <c r="C905" s="411"/>
      <c r="D905" s="410"/>
      <c r="E905" s="412"/>
      <c r="F905" s="242"/>
      <c r="G905" s="204"/>
      <c r="H905" s="409"/>
      <c r="I905" s="416"/>
      <c r="J905" s="409"/>
      <c r="K905" s="418"/>
      <c r="L905" s="141"/>
    </row>
    <row r="906" spans="2:12" ht="24.6" customHeight="1">
      <c r="B906" s="151"/>
      <c r="C906" s="411"/>
      <c r="D906" s="410"/>
      <c r="E906" s="412"/>
      <c r="F906" s="242"/>
      <c r="G906" s="204"/>
      <c r="H906" s="409"/>
      <c r="I906" s="416"/>
      <c r="J906" s="409"/>
      <c r="K906" s="418"/>
      <c r="L906" s="141"/>
    </row>
    <row r="907" spans="2:12" ht="24.6" customHeight="1">
      <c r="B907" s="151"/>
      <c r="C907" s="411"/>
      <c r="D907" s="410"/>
      <c r="E907" s="412"/>
      <c r="F907" s="242"/>
      <c r="G907" s="204"/>
      <c r="H907" s="409"/>
      <c r="I907" s="416"/>
      <c r="J907" s="409"/>
      <c r="K907" s="418"/>
      <c r="L907" s="141"/>
    </row>
    <row r="908" spans="2:12" ht="24.6" customHeight="1">
      <c r="B908" s="151"/>
      <c r="C908" s="411"/>
      <c r="D908" s="410"/>
      <c r="E908" s="412"/>
      <c r="F908" s="242"/>
      <c r="G908" s="204"/>
      <c r="H908" s="409"/>
      <c r="I908" s="416"/>
      <c r="J908" s="409"/>
      <c r="K908" s="418"/>
      <c r="L908" s="141"/>
    </row>
    <row r="909" spans="2:12" ht="24.6" customHeight="1">
      <c r="B909" s="151"/>
      <c r="C909" s="411"/>
      <c r="D909" s="410"/>
      <c r="E909" s="412"/>
      <c r="F909" s="242"/>
      <c r="G909" s="204"/>
      <c r="H909" s="409"/>
      <c r="I909" s="416"/>
      <c r="J909" s="409"/>
      <c r="K909" s="418"/>
      <c r="L909" s="141"/>
    </row>
    <row r="910" spans="2:12" ht="24.6" customHeight="1">
      <c r="B910" s="151"/>
      <c r="C910" s="411"/>
      <c r="D910" s="410"/>
      <c r="E910" s="412"/>
      <c r="F910" s="242"/>
      <c r="G910" s="204"/>
      <c r="H910" s="409"/>
      <c r="I910" s="416"/>
      <c r="J910" s="409"/>
      <c r="K910" s="418"/>
      <c r="L910" s="141"/>
    </row>
    <row r="911" spans="2:12" ht="24.6" customHeight="1">
      <c r="B911" s="151"/>
      <c r="C911" s="411"/>
      <c r="D911" s="410"/>
      <c r="E911" s="412"/>
      <c r="F911" s="242"/>
      <c r="G911" s="204"/>
      <c r="H911" s="409"/>
      <c r="I911" s="416"/>
      <c r="J911" s="409"/>
      <c r="K911" s="418"/>
      <c r="L911" s="141"/>
    </row>
    <row r="912" spans="2:12" ht="24.6" customHeight="1">
      <c r="B912" s="151"/>
      <c r="C912" s="411"/>
      <c r="D912" s="410"/>
      <c r="E912" s="412"/>
      <c r="F912" s="242"/>
      <c r="G912" s="204"/>
      <c r="H912" s="409"/>
      <c r="I912" s="416"/>
      <c r="J912" s="409"/>
      <c r="K912" s="418"/>
      <c r="L912" s="141"/>
    </row>
    <row r="913" spans="2:12" ht="24.6" customHeight="1">
      <c r="B913" s="151"/>
      <c r="C913" s="411"/>
      <c r="D913" s="410"/>
      <c r="E913" s="412"/>
      <c r="F913" s="242"/>
      <c r="G913" s="204"/>
      <c r="H913" s="409"/>
      <c r="I913" s="416"/>
      <c r="J913" s="409"/>
      <c r="K913" s="418"/>
      <c r="L913" s="141"/>
    </row>
    <row r="914" spans="2:12" ht="24.6" customHeight="1">
      <c r="B914" s="151"/>
      <c r="C914" s="411"/>
      <c r="D914" s="410"/>
      <c r="E914" s="412"/>
      <c r="F914" s="242"/>
      <c r="G914" s="204"/>
      <c r="H914" s="409"/>
      <c r="I914" s="416"/>
      <c r="J914" s="409"/>
      <c r="K914" s="418"/>
      <c r="L914" s="141"/>
    </row>
    <row r="915" spans="2:12" ht="24.6" customHeight="1">
      <c r="B915" s="151"/>
      <c r="C915" s="411"/>
      <c r="D915" s="410"/>
      <c r="E915" s="412"/>
      <c r="F915" s="242"/>
      <c r="G915" s="204"/>
      <c r="H915" s="409"/>
      <c r="I915" s="416"/>
      <c r="J915" s="409"/>
      <c r="K915" s="418"/>
      <c r="L915" s="141"/>
    </row>
    <row r="916" spans="2:12" ht="24.6" customHeight="1">
      <c r="B916" s="151"/>
      <c r="C916" s="411"/>
      <c r="D916" s="410"/>
      <c r="E916" s="412"/>
      <c r="F916" s="242"/>
      <c r="G916" s="204"/>
      <c r="H916" s="409"/>
      <c r="I916" s="416"/>
      <c r="J916" s="409"/>
      <c r="K916" s="418"/>
      <c r="L916" s="141"/>
    </row>
    <row r="917" spans="2:12" ht="24.6" customHeight="1">
      <c r="B917" s="151"/>
      <c r="C917" s="411"/>
      <c r="D917" s="410"/>
      <c r="E917" s="412"/>
      <c r="F917" s="242"/>
      <c r="G917" s="204"/>
      <c r="H917" s="409"/>
      <c r="I917" s="416"/>
      <c r="J917" s="409"/>
      <c r="K917" s="418"/>
      <c r="L917" s="141"/>
    </row>
    <row r="918" spans="2:12" ht="24.6" customHeight="1">
      <c r="B918" s="151"/>
      <c r="C918" s="411"/>
      <c r="D918" s="410"/>
      <c r="E918" s="412"/>
      <c r="F918" s="242"/>
      <c r="G918" s="204"/>
      <c r="H918" s="409"/>
      <c r="I918" s="416"/>
      <c r="J918" s="409"/>
      <c r="K918" s="418"/>
      <c r="L918" s="141"/>
    </row>
    <row r="919" spans="2:12" ht="24.6" customHeight="1">
      <c r="B919" s="151"/>
      <c r="C919" s="411"/>
      <c r="D919" s="410"/>
      <c r="E919" s="412"/>
      <c r="F919" s="242"/>
      <c r="G919" s="204"/>
      <c r="H919" s="409"/>
      <c r="I919" s="416"/>
      <c r="J919" s="409"/>
      <c r="K919" s="418"/>
      <c r="L919" s="141"/>
    </row>
    <row r="920" spans="2:12" ht="24.6" customHeight="1">
      <c r="B920" s="151"/>
      <c r="C920" s="411"/>
      <c r="D920" s="410"/>
      <c r="E920" s="412"/>
      <c r="F920" s="242"/>
      <c r="G920" s="204"/>
      <c r="H920" s="409"/>
      <c r="I920" s="416"/>
      <c r="J920" s="409"/>
      <c r="K920" s="418"/>
      <c r="L920" s="141"/>
    </row>
    <row r="921" spans="2:12" ht="24.6" customHeight="1">
      <c r="B921" s="151"/>
      <c r="C921" s="411"/>
      <c r="D921" s="410"/>
      <c r="E921" s="412"/>
      <c r="F921" s="242"/>
      <c r="G921" s="204"/>
      <c r="H921" s="409"/>
      <c r="I921" s="416"/>
      <c r="J921" s="409"/>
      <c r="K921" s="418"/>
      <c r="L921" s="141"/>
    </row>
    <row r="922" spans="2:12" ht="24.6" customHeight="1">
      <c r="B922" s="151"/>
      <c r="C922" s="411"/>
      <c r="D922" s="410"/>
      <c r="E922" s="412"/>
      <c r="F922" s="242"/>
      <c r="G922" s="204"/>
      <c r="H922" s="409"/>
      <c r="I922" s="416"/>
      <c r="J922" s="409"/>
      <c r="K922" s="418"/>
      <c r="L922" s="141"/>
    </row>
    <row r="923" spans="2:12" ht="24.6" customHeight="1">
      <c r="B923" s="151"/>
      <c r="C923" s="411"/>
      <c r="D923" s="410"/>
      <c r="E923" s="412"/>
      <c r="F923" s="242"/>
      <c r="G923" s="204"/>
      <c r="H923" s="409"/>
      <c r="I923" s="416"/>
      <c r="J923" s="409"/>
      <c r="K923" s="418"/>
      <c r="L923" s="141"/>
    </row>
    <row r="924" spans="2:12" ht="24.6" customHeight="1">
      <c r="B924" s="151"/>
      <c r="C924" s="411"/>
      <c r="D924" s="410"/>
      <c r="E924" s="412"/>
      <c r="F924" s="242"/>
      <c r="G924" s="204"/>
      <c r="H924" s="409"/>
      <c r="I924" s="416"/>
      <c r="J924" s="409"/>
      <c r="K924" s="418"/>
      <c r="L924" s="141"/>
    </row>
    <row r="925" spans="2:12" ht="24.6" customHeight="1">
      <c r="B925" s="151"/>
      <c r="C925" s="411"/>
      <c r="D925" s="410"/>
      <c r="E925" s="412"/>
      <c r="F925" s="242"/>
      <c r="G925" s="204"/>
      <c r="H925" s="409"/>
      <c r="I925" s="416"/>
      <c r="J925" s="409"/>
      <c r="K925" s="418"/>
      <c r="L925" s="141"/>
    </row>
    <row r="926" spans="2:12" ht="24.6" customHeight="1">
      <c r="B926" s="151"/>
      <c r="C926" s="411"/>
      <c r="D926" s="410"/>
      <c r="E926" s="412"/>
      <c r="F926" s="242"/>
      <c r="G926" s="204"/>
      <c r="H926" s="409"/>
      <c r="I926" s="416"/>
      <c r="J926" s="409"/>
      <c r="K926" s="418"/>
      <c r="L926" s="141"/>
    </row>
    <row r="927" spans="2:12" ht="24.6" customHeight="1">
      <c r="B927" s="151"/>
      <c r="C927" s="411"/>
      <c r="D927" s="410"/>
      <c r="E927" s="412"/>
      <c r="F927" s="242"/>
      <c r="G927" s="204"/>
      <c r="H927" s="409"/>
      <c r="I927" s="416"/>
      <c r="J927" s="409"/>
      <c r="K927" s="418"/>
      <c r="L927" s="392"/>
    </row>
    <row r="928" spans="2:12" ht="24.6" customHeight="1">
      <c r="B928" s="200"/>
      <c r="C928" s="760" t="s">
        <v>584</v>
      </c>
      <c r="D928" s="760"/>
      <c r="E928" s="419"/>
      <c r="F928" s="420"/>
      <c r="G928" s="421"/>
      <c r="H928" s="422"/>
      <c r="I928" s="422"/>
      <c r="J928" s="422"/>
      <c r="K928" s="432"/>
      <c r="L928" s="433"/>
    </row>
    <row r="929" spans="2:18" ht="24.6" customHeight="1">
      <c r="B929" s="403"/>
      <c r="C929" s="423" t="s">
        <v>580</v>
      </c>
      <c r="D929" s="424"/>
      <c r="E929" s="425"/>
      <c r="F929" s="308"/>
      <c r="G929" s="308"/>
      <c r="H929" s="309"/>
      <c r="I929" s="309"/>
      <c r="J929" s="309"/>
      <c r="K929" s="317"/>
      <c r="L929" s="434"/>
    </row>
    <row r="930" spans="2:18" ht="24.6" customHeight="1">
      <c r="B930" s="131"/>
      <c r="C930" s="190"/>
      <c r="D930" s="615" t="s">
        <v>585</v>
      </c>
      <c r="E930" s="83" t="s">
        <v>132</v>
      </c>
      <c r="F930" s="226">
        <v>2</v>
      </c>
      <c r="G930" s="226"/>
      <c r="H930" s="67"/>
      <c r="I930" s="67"/>
      <c r="J930" s="67"/>
      <c r="K930" s="108"/>
      <c r="L930" s="141"/>
      <c r="R930" s="4">
        <v>2</v>
      </c>
    </row>
    <row r="931" spans="2:18" ht="24.6" customHeight="1">
      <c r="B931" s="131"/>
      <c r="C931" s="190"/>
      <c r="D931" s="615" t="s">
        <v>586</v>
      </c>
      <c r="E931" s="83" t="s">
        <v>132</v>
      </c>
      <c r="F931" s="226">
        <v>1</v>
      </c>
      <c r="G931" s="226"/>
      <c r="H931" s="67"/>
      <c r="I931" s="67"/>
      <c r="J931" s="67"/>
      <c r="K931" s="108"/>
      <c r="L931" s="141"/>
      <c r="R931" s="4">
        <v>1</v>
      </c>
    </row>
    <row r="932" spans="2:18" ht="24.6" customHeight="1">
      <c r="B932" s="131"/>
      <c r="C932" s="190"/>
      <c r="D932" s="85" t="s">
        <v>587</v>
      </c>
      <c r="E932" s="83" t="s">
        <v>383</v>
      </c>
      <c r="F932" s="226">
        <v>1097</v>
      </c>
      <c r="G932" s="226"/>
      <c r="H932" s="67"/>
      <c r="I932" s="67"/>
      <c r="J932" s="67"/>
      <c r="K932" s="108"/>
      <c r="L932" s="141"/>
      <c r="R932" s="4">
        <v>1097</v>
      </c>
    </row>
    <row r="933" spans="2:18" ht="24.6" customHeight="1">
      <c r="B933" s="131"/>
      <c r="C933" s="190"/>
      <c r="D933" s="85" t="s">
        <v>588</v>
      </c>
      <c r="E933" s="83" t="s">
        <v>383</v>
      </c>
      <c r="F933" s="226">
        <v>182</v>
      </c>
      <c r="G933" s="226"/>
      <c r="H933" s="67"/>
      <c r="I933" s="67"/>
      <c r="J933" s="67"/>
      <c r="K933" s="108"/>
      <c r="L933" s="141"/>
      <c r="R933" s="4">
        <v>182</v>
      </c>
    </row>
    <row r="934" spans="2:18" ht="24.6" customHeight="1">
      <c r="B934" s="131"/>
      <c r="C934" s="190"/>
      <c r="D934" s="85" t="s">
        <v>589</v>
      </c>
      <c r="E934" s="83" t="s">
        <v>383</v>
      </c>
      <c r="F934" s="226">
        <v>105</v>
      </c>
      <c r="G934" s="226"/>
      <c r="H934" s="67"/>
      <c r="I934" s="67"/>
      <c r="J934" s="67"/>
      <c r="K934" s="108"/>
      <c r="L934" s="141"/>
      <c r="R934" s="4">
        <v>105</v>
      </c>
    </row>
    <row r="935" spans="2:18" ht="24.6" customHeight="1">
      <c r="B935" s="131"/>
      <c r="C935" s="190"/>
      <c r="D935" s="85" t="s">
        <v>590</v>
      </c>
      <c r="E935" s="83" t="s">
        <v>383</v>
      </c>
      <c r="F935" s="226">
        <v>89</v>
      </c>
      <c r="G935" s="226"/>
      <c r="H935" s="67"/>
      <c r="I935" s="67"/>
      <c r="J935" s="67"/>
      <c r="K935" s="108"/>
      <c r="L935" s="141"/>
      <c r="R935" s="4">
        <v>89</v>
      </c>
    </row>
    <row r="936" spans="2:18" ht="24.6" customHeight="1">
      <c r="B936" s="131"/>
      <c r="C936" s="190"/>
      <c r="D936" s="85" t="s">
        <v>591</v>
      </c>
      <c r="E936" s="83" t="s">
        <v>383</v>
      </c>
      <c r="F936" s="226">
        <v>220</v>
      </c>
      <c r="G936" s="226"/>
      <c r="H936" s="67"/>
      <c r="I936" s="67"/>
      <c r="J936" s="67"/>
      <c r="K936" s="108"/>
      <c r="L936" s="141"/>
      <c r="R936" s="4">
        <v>220</v>
      </c>
    </row>
    <row r="937" spans="2:18" ht="24.6" customHeight="1">
      <c r="B937" s="131"/>
      <c r="C937" s="190"/>
      <c r="D937" s="85" t="s">
        <v>592</v>
      </c>
      <c r="E937" s="83" t="s">
        <v>383</v>
      </c>
      <c r="F937" s="226">
        <v>40</v>
      </c>
      <c r="G937" s="226"/>
      <c r="H937" s="67"/>
      <c r="I937" s="67"/>
      <c r="J937" s="67"/>
      <c r="K937" s="108"/>
      <c r="L937" s="141"/>
      <c r="R937" s="4">
        <v>40</v>
      </c>
    </row>
    <row r="938" spans="2:18" ht="24.6" customHeight="1">
      <c r="B938" s="131"/>
      <c r="C938" s="190"/>
      <c r="D938" s="85" t="s">
        <v>593</v>
      </c>
      <c r="E938" s="83" t="s">
        <v>383</v>
      </c>
      <c r="F938" s="226">
        <v>87</v>
      </c>
      <c r="G938" s="226"/>
      <c r="H938" s="67"/>
      <c r="I938" s="67"/>
      <c r="J938" s="67"/>
      <c r="K938" s="108"/>
      <c r="L938" s="141"/>
      <c r="R938" s="4">
        <v>87</v>
      </c>
    </row>
    <row r="939" spans="2:18" ht="24.6" customHeight="1">
      <c r="B939" s="131"/>
      <c r="C939" s="190"/>
      <c r="D939" s="85" t="s">
        <v>594</v>
      </c>
      <c r="E939" s="163" t="s">
        <v>383</v>
      </c>
      <c r="F939" s="426">
        <v>54</v>
      </c>
      <c r="G939" s="226"/>
      <c r="H939" s="67"/>
      <c r="I939" s="67"/>
      <c r="J939" s="67"/>
      <c r="K939" s="108"/>
      <c r="L939" s="141"/>
      <c r="R939" s="4">
        <v>54</v>
      </c>
    </row>
    <row r="940" spans="2:18" ht="24.6" customHeight="1">
      <c r="B940" s="131"/>
      <c r="C940" s="190"/>
      <c r="D940" s="85" t="s">
        <v>595</v>
      </c>
      <c r="E940" s="83" t="s">
        <v>385</v>
      </c>
      <c r="F940" s="226">
        <v>1</v>
      </c>
      <c r="G940" s="226"/>
      <c r="H940" s="67"/>
      <c r="I940" s="67"/>
      <c r="J940" s="67"/>
      <c r="K940" s="108"/>
      <c r="L940" s="141"/>
      <c r="R940" s="4">
        <v>1</v>
      </c>
    </row>
    <row r="941" spans="2:18" ht="24.6" customHeight="1">
      <c r="B941" s="131"/>
      <c r="C941" s="190"/>
      <c r="D941" s="85" t="s">
        <v>596</v>
      </c>
      <c r="E941" s="83" t="s">
        <v>385</v>
      </c>
      <c r="F941" s="226">
        <v>1</v>
      </c>
      <c r="G941" s="226"/>
      <c r="H941" s="67"/>
      <c r="I941" s="67"/>
      <c r="J941" s="67"/>
      <c r="K941" s="108"/>
      <c r="L941" s="141"/>
      <c r="R941" s="4">
        <v>1</v>
      </c>
    </row>
    <row r="942" spans="2:18" ht="24.6" customHeight="1">
      <c r="B942" s="131"/>
      <c r="C942" s="190"/>
      <c r="D942" s="427" t="s">
        <v>597</v>
      </c>
      <c r="E942" s="83" t="s">
        <v>132</v>
      </c>
      <c r="F942" s="426">
        <v>64</v>
      </c>
      <c r="G942" s="428"/>
      <c r="H942" s="67"/>
      <c r="I942" s="226"/>
      <c r="J942" s="67"/>
      <c r="K942" s="108"/>
      <c r="L942" s="141"/>
      <c r="R942" s="4">
        <v>64</v>
      </c>
    </row>
    <row r="943" spans="2:18" ht="24.6" customHeight="1">
      <c r="B943" s="131"/>
      <c r="C943" s="190"/>
      <c r="D943" s="427" t="s">
        <v>598</v>
      </c>
      <c r="E943" s="83" t="s">
        <v>132</v>
      </c>
      <c r="F943" s="426">
        <v>1</v>
      </c>
      <c r="G943" s="428"/>
      <c r="H943" s="67"/>
      <c r="I943" s="226"/>
      <c r="J943" s="67"/>
      <c r="K943" s="108"/>
      <c r="L943" s="141"/>
      <c r="R943" s="4">
        <v>1</v>
      </c>
    </row>
    <row r="944" spans="2:18" ht="24.6" customHeight="1">
      <c r="B944" s="131"/>
      <c r="C944" s="190"/>
      <c r="D944" s="427" t="s">
        <v>599</v>
      </c>
      <c r="E944" s="83" t="s">
        <v>132</v>
      </c>
      <c r="F944" s="426">
        <v>13</v>
      </c>
      <c r="G944" s="429"/>
      <c r="H944" s="67"/>
      <c r="I944" s="226"/>
      <c r="J944" s="67"/>
      <c r="K944" s="108"/>
      <c r="L944" s="141"/>
      <c r="R944" s="4">
        <v>13</v>
      </c>
    </row>
    <row r="945" spans="2:18" ht="24.6" customHeight="1">
      <c r="B945" s="131"/>
      <c r="C945" s="190"/>
      <c r="D945" s="427" t="s">
        <v>600</v>
      </c>
      <c r="E945" s="83" t="s">
        <v>132</v>
      </c>
      <c r="F945" s="426">
        <v>12</v>
      </c>
      <c r="G945" s="429"/>
      <c r="H945" s="67"/>
      <c r="I945" s="226"/>
      <c r="J945" s="67"/>
      <c r="K945" s="108"/>
      <c r="L945" s="141"/>
      <c r="R945" s="4">
        <v>12</v>
      </c>
    </row>
    <row r="946" spans="2:18" ht="24.6" customHeight="1">
      <c r="B946" s="131"/>
      <c r="C946" s="190"/>
      <c r="D946" s="427" t="s">
        <v>601</v>
      </c>
      <c r="E946" s="83" t="s">
        <v>132</v>
      </c>
      <c r="F946" s="426">
        <v>26</v>
      </c>
      <c r="G946" s="161"/>
      <c r="H946" s="67"/>
      <c r="I946" s="226"/>
      <c r="J946" s="67"/>
      <c r="K946" s="108"/>
      <c r="L946" s="141"/>
      <c r="R946" s="4">
        <v>26</v>
      </c>
    </row>
    <row r="947" spans="2:18" ht="24.6" customHeight="1">
      <c r="B947" s="131"/>
      <c r="C947" s="190"/>
      <c r="D947" s="427" t="s">
        <v>602</v>
      </c>
      <c r="E947" s="83" t="s">
        <v>132</v>
      </c>
      <c r="F947" s="426">
        <v>1</v>
      </c>
      <c r="G947" s="161"/>
      <c r="H947" s="67"/>
      <c r="I947" s="226"/>
      <c r="J947" s="67"/>
      <c r="K947" s="108"/>
      <c r="L947" s="141"/>
      <c r="R947" s="4">
        <v>1</v>
      </c>
    </row>
    <row r="948" spans="2:18" ht="24.6" customHeight="1">
      <c r="B948" s="131"/>
      <c r="C948" s="190"/>
      <c r="D948" s="427" t="s">
        <v>603</v>
      </c>
      <c r="E948" s="83" t="s">
        <v>132</v>
      </c>
      <c r="F948" s="426">
        <v>1</v>
      </c>
      <c r="G948" s="161"/>
      <c r="H948" s="67"/>
      <c r="I948" s="226"/>
      <c r="J948" s="67"/>
      <c r="K948" s="108"/>
      <c r="L948" s="141"/>
      <c r="R948" s="4">
        <v>1</v>
      </c>
    </row>
    <row r="949" spans="2:18" ht="24.6" customHeight="1">
      <c r="B949" s="131"/>
      <c r="C949" s="190"/>
      <c r="D949" s="427" t="s">
        <v>604</v>
      </c>
      <c r="E949" s="83" t="s">
        <v>132</v>
      </c>
      <c r="F949" s="226">
        <v>6</v>
      </c>
      <c r="G949" s="87"/>
      <c r="H949" s="67"/>
      <c r="I949" s="226"/>
      <c r="J949" s="67"/>
      <c r="K949" s="108"/>
      <c r="L949" s="141"/>
      <c r="R949" s="4">
        <v>6</v>
      </c>
    </row>
    <row r="950" spans="2:18" ht="24.6" customHeight="1">
      <c r="B950" s="131"/>
      <c r="C950" s="159"/>
      <c r="D950" s="427" t="s">
        <v>605</v>
      </c>
      <c r="E950" s="83" t="s">
        <v>132</v>
      </c>
      <c r="F950" s="226">
        <v>4</v>
      </c>
      <c r="G950" s="87"/>
      <c r="H950" s="67"/>
      <c r="I950" s="226"/>
      <c r="J950" s="67"/>
      <c r="K950" s="108"/>
      <c r="L950" s="141"/>
      <c r="R950" s="4">
        <v>4</v>
      </c>
    </row>
    <row r="951" spans="2:18" ht="24.6" customHeight="1">
      <c r="B951" s="131"/>
      <c r="C951" s="159"/>
      <c r="D951" s="427" t="s">
        <v>606</v>
      </c>
      <c r="E951" s="83" t="s">
        <v>132</v>
      </c>
      <c r="F951" s="226">
        <v>5</v>
      </c>
      <c r="G951" s="87"/>
      <c r="H951" s="67"/>
      <c r="I951" s="226"/>
      <c r="J951" s="67"/>
      <c r="K951" s="108"/>
      <c r="L951" s="141"/>
      <c r="R951" s="4">
        <v>5</v>
      </c>
    </row>
    <row r="952" spans="2:18" ht="24.6" customHeight="1">
      <c r="B952" s="131"/>
      <c r="C952" s="159"/>
      <c r="D952" s="86" t="s">
        <v>607</v>
      </c>
      <c r="E952" s="83" t="s">
        <v>132</v>
      </c>
      <c r="F952" s="226">
        <v>67</v>
      </c>
      <c r="G952" s="87"/>
      <c r="H952" s="67"/>
      <c r="I952" s="226"/>
      <c r="J952" s="67"/>
      <c r="K952" s="108"/>
      <c r="L952" s="141"/>
      <c r="R952" s="4">
        <v>67</v>
      </c>
    </row>
    <row r="953" spans="2:18" ht="24.6" customHeight="1">
      <c r="B953" s="131"/>
      <c r="C953" s="159"/>
      <c r="D953" s="86" t="s">
        <v>608</v>
      </c>
      <c r="E953" s="83" t="s">
        <v>132</v>
      </c>
      <c r="F953" s="226">
        <v>62</v>
      </c>
      <c r="G953" s="87"/>
      <c r="H953" s="67"/>
      <c r="I953" s="226"/>
      <c r="J953" s="67"/>
      <c r="K953" s="108"/>
      <c r="L953" s="141"/>
      <c r="R953" s="4">
        <v>62</v>
      </c>
    </row>
    <row r="954" spans="2:18" ht="24.6" customHeight="1">
      <c r="B954" s="131"/>
      <c r="C954" s="159"/>
      <c r="D954" s="86" t="s">
        <v>609</v>
      </c>
      <c r="E954" s="83" t="s">
        <v>132</v>
      </c>
      <c r="F954" s="226">
        <v>1</v>
      </c>
      <c r="G954" s="87"/>
      <c r="H954" s="67"/>
      <c r="I954" s="226"/>
      <c r="J954" s="67"/>
      <c r="K954" s="108"/>
      <c r="L954" s="141"/>
      <c r="R954" s="4">
        <v>1</v>
      </c>
    </row>
    <row r="955" spans="2:18" ht="24.6" customHeight="1">
      <c r="B955" s="131"/>
      <c r="C955" s="159"/>
      <c r="D955" s="86" t="s">
        <v>610</v>
      </c>
      <c r="E955" s="83" t="s">
        <v>132</v>
      </c>
      <c r="F955" s="226">
        <v>1</v>
      </c>
      <c r="G955" s="87"/>
      <c r="H955" s="67"/>
      <c r="I955" s="226"/>
      <c r="J955" s="67"/>
      <c r="K955" s="108"/>
      <c r="L955" s="141"/>
      <c r="R955" s="4">
        <v>1</v>
      </c>
    </row>
    <row r="956" spans="2:18" ht="24.6" customHeight="1">
      <c r="B956" s="131"/>
      <c r="C956" s="159"/>
      <c r="D956" s="86" t="s">
        <v>611</v>
      </c>
      <c r="E956" s="83" t="s">
        <v>132</v>
      </c>
      <c r="F956" s="226">
        <v>3</v>
      </c>
      <c r="G956" s="87"/>
      <c r="H956" s="67"/>
      <c r="I956" s="226"/>
      <c r="J956" s="67"/>
      <c r="K956" s="108"/>
      <c r="L956" s="141"/>
      <c r="R956" s="4">
        <v>3</v>
      </c>
    </row>
    <row r="957" spans="2:18" ht="24.6" customHeight="1">
      <c r="B957" s="131"/>
      <c r="C957" s="159"/>
      <c r="D957" s="86" t="s">
        <v>612</v>
      </c>
      <c r="E957" s="83" t="s">
        <v>132</v>
      </c>
      <c r="F957" s="226">
        <v>2</v>
      </c>
      <c r="G957" s="87"/>
      <c r="H957" s="67"/>
      <c r="I957" s="226"/>
      <c r="J957" s="67"/>
      <c r="K957" s="108"/>
      <c r="L957" s="141"/>
      <c r="R957" s="4">
        <v>2</v>
      </c>
    </row>
    <row r="958" spans="2:18" ht="24.6" customHeight="1">
      <c r="B958" s="131"/>
      <c r="C958" s="159"/>
      <c r="D958" s="86" t="s">
        <v>613</v>
      </c>
      <c r="E958" s="83" t="s">
        <v>132</v>
      </c>
      <c r="F958" s="226">
        <v>1</v>
      </c>
      <c r="G958" s="87"/>
      <c r="H958" s="67"/>
      <c r="I958" s="226"/>
      <c r="J958" s="67"/>
      <c r="K958" s="108"/>
      <c r="L958" s="141"/>
      <c r="R958" s="4">
        <v>1</v>
      </c>
    </row>
    <row r="959" spans="2:18" ht="24.6" customHeight="1">
      <c r="B959" s="131"/>
      <c r="C959" s="159"/>
      <c r="D959" s="86" t="s">
        <v>614</v>
      </c>
      <c r="E959" s="83" t="s">
        <v>132</v>
      </c>
      <c r="F959" s="226">
        <v>2</v>
      </c>
      <c r="G959" s="87"/>
      <c r="H959" s="67"/>
      <c r="I959" s="226"/>
      <c r="J959" s="67"/>
      <c r="K959" s="108"/>
      <c r="L959" s="141"/>
      <c r="R959" s="4">
        <v>2</v>
      </c>
    </row>
    <row r="960" spans="2:18" ht="24.6" customHeight="1">
      <c r="B960" s="131"/>
      <c r="C960" s="159"/>
      <c r="D960" s="86" t="s">
        <v>615</v>
      </c>
      <c r="E960" s="83" t="s">
        <v>132</v>
      </c>
      <c r="F960" s="226">
        <v>2</v>
      </c>
      <c r="G960" s="87"/>
      <c r="H960" s="67"/>
      <c r="I960" s="226"/>
      <c r="J960" s="67"/>
      <c r="K960" s="108"/>
      <c r="L960" s="141"/>
      <c r="R960" s="4">
        <v>2</v>
      </c>
    </row>
    <row r="961" spans="2:18" ht="24.6" customHeight="1">
      <c r="B961" s="131"/>
      <c r="C961" s="159"/>
      <c r="D961" s="86" t="s">
        <v>616</v>
      </c>
      <c r="E961" s="83" t="s">
        <v>132</v>
      </c>
      <c r="F961" s="226">
        <v>1</v>
      </c>
      <c r="G961" s="87"/>
      <c r="H961" s="67"/>
      <c r="I961" s="226"/>
      <c r="J961" s="67"/>
      <c r="K961" s="108"/>
      <c r="L961" s="141"/>
      <c r="R961" s="4">
        <v>1</v>
      </c>
    </row>
    <row r="962" spans="2:18" ht="24.6" customHeight="1">
      <c r="B962" s="131"/>
      <c r="C962" s="159"/>
      <c r="D962" s="86" t="s">
        <v>617</v>
      </c>
      <c r="E962" s="430"/>
      <c r="F962" s="226"/>
      <c r="G962" s="87"/>
      <c r="H962" s="67"/>
      <c r="I962" s="226"/>
      <c r="J962" s="67"/>
      <c r="K962" s="108"/>
      <c r="L962" s="141"/>
    </row>
    <row r="963" spans="2:18" ht="24.6" customHeight="1">
      <c r="B963" s="131"/>
      <c r="C963" s="159"/>
      <c r="D963" s="86" t="s">
        <v>618</v>
      </c>
      <c r="E963" s="83" t="s">
        <v>132</v>
      </c>
      <c r="F963" s="226">
        <v>4</v>
      </c>
      <c r="G963" s="87"/>
      <c r="H963" s="67"/>
      <c r="I963" s="226"/>
      <c r="J963" s="67"/>
      <c r="K963" s="108"/>
      <c r="L963" s="141"/>
      <c r="R963" s="4">
        <v>4</v>
      </c>
    </row>
    <row r="964" spans="2:18" ht="24.6" customHeight="1">
      <c r="B964" s="131"/>
      <c r="C964" s="159"/>
      <c r="D964" s="86" t="s">
        <v>619</v>
      </c>
      <c r="E964" s="83" t="s">
        <v>132</v>
      </c>
      <c r="F964" s="226">
        <v>4</v>
      </c>
      <c r="G964" s="87"/>
      <c r="H964" s="67"/>
      <c r="I964" s="226"/>
      <c r="J964" s="67"/>
      <c r="K964" s="108"/>
      <c r="L964" s="141"/>
      <c r="R964" s="4">
        <v>4</v>
      </c>
    </row>
    <row r="965" spans="2:18" ht="24.6" customHeight="1">
      <c r="B965" s="131"/>
      <c r="C965" s="159"/>
      <c r="D965" s="86" t="s">
        <v>620</v>
      </c>
      <c r="E965" s="83" t="s">
        <v>132</v>
      </c>
      <c r="F965" s="226">
        <v>1</v>
      </c>
      <c r="G965" s="87"/>
      <c r="H965" s="67"/>
      <c r="I965" s="226"/>
      <c r="J965" s="67"/>
      <c r="K965" s="108"/>
      <c r="L965" s="141"/>
      <c r="R965" s="4">
        <v>1</v>
      </c>
    </row>
    <row r="966" spans="2:18" ht="24.6" customHeight="1">
      <c r="B966" s="131"/>
      <c r="C966" s="159"/>
      <c r="D966" s="86" t="s">
        <v>621</v>
      </c>
      <c r="E966" s="83" t="s">
        <v>132</v>
      </c>
      <c r="F966" s="226">
        <v>8</v>
      </c>
      <c r="G966" s="87"/>
      <c r="H966" s="67"/>
      <c r="I966" s="226"/>
      <c r="J966" s="67"/>
      <c r="K966" s="108"/>
      <c r="L966" s="141"/>
      <c r="R966" s="4">
        <v>8</v>
      </c>
    </row>
    <row r="967" spans="2:18" ht="24.6" customHeight="1">
      <c r="B967" s="131"/>
      <c r="C967" s="159"/>
      <c r="D967" s="86" t="s">
        <v>622</v>
      </c>
      <c r="E967" s="83" t="s">
        <v>132</v>
      </c>
      <c r="F967" s="226">
        <v>1</v>
      </c>
      <c r="G967" s="87"/>
      <c r="H967" s="67"/>
      <c r="I967" s="226"/>
      <c r="J967" s="67"/>
      <c r="K967" s="108"/>
      <c r="L967" s="141"/>
      <c r="R967" s="4">
        <v>1</v>
      </c>
    </row>
    <row r="968" spans="2:18" ht="24.6" customHeight="1">
      <c r="B968" s="131"/>
      <c r="C968" s="159"/>
      <c r="D968" s="86" t="s">
        <v>623</v>
      </c>
      <c r="E968" s="83" t="s">
        <v>132</v>
      </c>
      <c r="F968" s="226">
        <v>1</v>
      </c>
      <c r="G968" s="87"/>
      <c r="H968" s="67"/>
      <c r="I968" s="226"/>
      <c r="J968" s="67"/>
      <c r="K968" s="108"/>
      <c r="L968" s="141"/>
      <c r="R968" s="4">
        <v>1</v>
      </c>
    </row>
    <row r="969" spans="2:18" ht="24.6" customHeight="1">
      <c r="B969" s="387"/>
      <c r="C969" s="172"/>
      <c r="D969" s="431" t="s">
        <v>624</v>
      </c>
      <c r="E969" s="368" t="s">
        <v>625</v>
      </c>
      <c r="F969" s="242">
        <v>8</v>
      </c>
      <c r="G969" s="214"/>
      <c r="H969" s="243"/>
      <c r="I969" s="242"/>
      <c r="J969" s="243"/>
      <c r="K969" s="254"/>
      <c r="L969" s="142"/>
      <c r="R969" s="4">
        <v>8</v>
      </c>
    </row>
    <row r="970" spans="2:18" ht="24.6" customHeight="1">
      <c r="B970" s="131"/>
      <c r="C970" s="159"/>
      <c r="D970" s="86" t="s">
        <v>626</v>
      </c>
      <c r="E970" s="83" t="s">
        <v>625</v>
      </c>
      <c r="F970" s="226">
        <v>1</v>
      </c>
      <c r="G970" s="87"/>
      <c r="H970" s="67"/>
      <c r="I970" s="226"/>
      <c r="J970" s="67"/>
      <c r="K970" s="108"/>
      <c r="L970" s="141"/>
      <c r="R970" s="4">
        <v>1</v>
      </c>
    </row>
    <row r="971" spans="2:18" ht="24.6" customHeight="1">
      <c r="B971" s="131"/>
      <c r="C971" s="159"/>
      <c r="D971" s="86" t="s">
        <v>627</v>
      </c>
      <c r="E971" s="83" t="s">
        <v>383</v>
      </c>
      <c r="F971" s="226">
        <v>100</v>
      </c>
      <c r="G971" s="87"/>
      <c r="H971" s="67"/>
      <c r="I971" s="226"/>
      <c r="J971" s="67"/>
      <c r="K971" s="108"/>
      <c r="L971" s="141"/>
      <c r="R971" s="4">
        <v>100</v>
      </c>
    </row>
    <row r="972" spans="2:18" ht="24.6" customHeight="1">
      <c r="B972" s="131"/>
      <c r="C972" s="159"/>
      <c r="D972" s="86" t="s">
        <v>628</v>
      </c>
      <c r="E972" s="83" t="s">
        <v>383</v>
      </c>
      <c r="F972" s="226">
        <v>20</v>
      </c>
      <c r="G972" s="87"/>
      <c r="H972" s="67"/>
      <c r="I972" s="226"/>
      <c r="J972" s="67"/>
      <c r="K972" s="108"/>
      <c r="L972" s="141"/>
      <c r="R972" s="4">
        <v>20</v>
      </c>
    </row>
    <row r="973" spans="2:18" ht="24.6" customHeight="1">
      <c r="B973" s="131"/>
      <c r="C973" s="159"/>
      <c r="D973" s="86" t="s">
        <v>629</v>
      </c>
      <c r="E973" s="83" t="s">
        <v>132</v>
      </c>
      <c r="F973" s="226">
        <v>1</v>
      </c>
      <c r="G973" s="87"/>
      <c r="H973" s="67"/>
      <c r="I973" s="226"/>
      <c r="J973" s="67"/>
      <c r="K973" s="108"/>
      <c r="L973" s="141"/>
      <c r="R973" s="4">
        <v>1</v>
      </c>
    </row>
    <row r="974" spans="2:18" ht="24.6" customHeight="1">
      <c r="B974" s="131"/>
      <c r="C974" s="159"/>
      <c r="D974" s="86" t="s">
        <v>630</v>
      </c>
      <c r="E974" s="83" t="s">
        <v>132</v>
      </c>
      <c r="F974" s="226">
        <v>1</v>
      </c>
      <c r="G974" s="87"/>
      <c r="H974" s="67"/>
      <c r="I974" s="226"/>
      <c r="J974" s="67"/>
      <c r="K974" s="108"/>
      <c r="L974" s="141"/>
      <c r="R974" s="4">
        <v>1</v>
      </c>
    </row>
    <row r="975" spans="2:18" ht="24.6" customHeight="1">
      <c r="B975" s="131"/>
      <c r="C975" s="159"/>
      <c r="D975" s="86" t="s">
        <v>631</v>
      </c>
      <c r="E975" s="83" t="s">
        <v>132</v>
      </c>
      <c r="F975" s="226">
        <v>1</v>
      </c>
      <c r="G975" s="87"/>
      <c r="H975" s="67"/>
      <c r="I975" s="226"/>
      <c r="J975" s="67"/>
      <c r="K975" s="108"/>
      <c r="L975" s="141"/>
      <c r="R975" s="4">
        <v>1</v>
      </c>
    </row>
    <row r="976" spans="2:18" ht="24.6" customHeight="1">
      <c r="B976" s="131"/>
      <c r="C976" s="159"/>
      <c r="D976" s="86" t="s">
        <v>632</v>
      </c>
      <c r="E976" s="83" t="s">
        <v>385</v>
      </c>
      <c r="F976" s="226">
        <v>1</v>
      </c>
      <c r="G976" s="87"/>
      <c r="H976" s="67"/>
      <c r="I976" s="226"/>
      <c r="J976" s="67"/>
      <c r="K976" s="108"/>
      <c r="L976" s="141"/>
      <c r="R976" s="4">
        <v>1</v>
      </c>
    </row>
    <row r="977" spans="2:18" ht="24.6" customHeight="1">
      <c r="B977" s="131"/>
      <c r="C977" s="159"/>
      <c r="D977" s="86" t="s">
        <v>633</v>
      </c>
      <c r="E977" s="83" t="s">
        <v>385</v>
      </c>
      <c r="F977" s="226">
        <v>1</v>
      </c>
      <c r="G977" s="87"/>
      <c r="H977" s="67"/>
      <c r="I977" s="226"/>
      <c r="J977" s="67"/>
      <c r="K977" s="108"/>
      <c r="L977" s="141"/>
      <c r="R977" s="4">
        <v>1</v>
      </c>
    </row>
    <row r="978" spans="2:18" ht="24.6" customHeight="1">
      <c r="B978" s="131"/>
      <c r="C978" s="159"/>
      <c r="D978" s="86" t="s">
        <v>634</v>
      </c>
      <c r="E978" s="83"/>
      <c r="F978" s="226"/>
      <c r="G978" s="87"/>
      <c r="H978" s="67"/>
      <c r="I978" s="226"/>
      <c r="J978" s="67"/>
      <c r="K978" s="108"/>
      <c r="L978" s="141"/>
    </row>
    <row r="979" spans="2:18" ht="24.6" customHeight="1">
      <c r="B979" s="131"/>
      <c r="C979" s="159"/>
      <c r="D979" s="86" t="s">
        <v>635</v>
      </c>
      <c r="E979" s="83" t="s">
        <v>132</v>
      </c>
      <c r="F979" s="226">
        <v>4</v>
      </c>
      <c r="G979" s="87"/>
      <c r="H979" s="67"/>
      <c r="I979" s="226"/>
      <c r="J979" s="67"/>
      <c r="K979" s="108"/>
      <c r="L979" s="141"/>
      <c r="R979" s="4">
        <v>4</v>
      </c>
    </row>
    <row r="980" spans="2:18" ht="24.6" customHeight="1">
      <c r="B980" s="131"/>
      <c r="C980" s="159"/>
      <c r="D980" s="86" t="s">
        <v>636</v>
      </c>
      <c r="E980" s="83" t="s">
        <v>132</v>
      </c>
      <c r="F980" s="226">
        <v>1</v>
      </c>
      <c r="G980" s="87"/>
      <c r="H980" s="67"/>
      <c r="I980" s="226"/>
      <c r="J980" s="67"/>
      <c r="K980" s="108"/>
      <c r="L980" s="141"/>
      <c r="R980" s="4">
        <v>1</v>
      </c>
    </row>
    <row r="981" spans="2:18" ht="24.6" customHeight="1">
      <c r="B981" s="131"/>
      <c r="C981" s="159"/>
      <c r="D981" s="86" t="s">
        <v>637</v>
      </c>
      <c r="E981" s="83" t="s">
        <v>132</v>
      </c>
      <c r="F981" s="226">
        <v>1</v>
      </c>
      <c r="G981" s="87"/>
      <c r="H981" s="67"/>
      <c r="I981" s="226"/>
      <c r="J981" s="67"/>
      <c r="K981" s="108"/>
      <c r="L981" s="141"/>
      <c r="R981" s="4">
        <v>1</v>
      </c>
    </row>
    <row r="982" spans="2:18" ht="24.6" customHeight="1">
      <c r="B982" s="131"/>
      <c r="C982" s="159"/>
      <c r="D982" s="86" t="s">
        <v>638</v>
      </c>
      <c r="E982" s="83" t="s">
        <v>132</v>
      </c>
      <c r="F982" s="226">
        <v>1</v>
      </c>
      <c r="G982" s="87"/>
      <c r="H982" s="67"/>
      <c r="I982" s="226"/>
      <c r="J982" s="67"/>
      <c r="K982" s="108"/>
      <c r="L982" s="141"/>
      <c r="R982" s="4">
        <v>1</v>
      </c>
    </row>
    <row r="983" spans="2:18" ht="24.6" customHeight="1">
      <c r="B983" s="131"/>
      <c r="C983" s="159"/>
      <c r="D983" s="86" t="s">
        <v>639</v>
      </c>
      <c r="E983" s="83" t="s">
        <v>132</v>
      </c>
      <c r="F983" s="226">
        <v>1</v>
      </c>
      <c r="G983" s="87"/>
      <c r="H983" s="67"/>
      <c r="I983" s="226"/>
      <c r="J983" s="67"/>
      <c r="K983" s="108"/>
      <c r="L983" s="141"/>
      <c r="R983" s="4">
        <v>1</v>
      </c>
    </row>
    <row r="984" spans="2:18" ht="24.6" customHeight="1">
      <c r="B984" s="397"/>
      <c r="C984" s="435"/>
      <c r="D984" s="436"/>
      <c r="E984" s="425"/>
      <c r="F984" s="308"/>
      <c r="G984" s="246"/>
      <c r="H984" s="309"/>
      <c r="I984" s="308"/>
      <c r="J984" s="309"/>
      <c r="K984" s="317"/>
      <c r="L984" s="141"/>
    </row>
    <row r="985" spans="2:18" ht="24.6" customHeight="1">
      <c r="B985" s="402"/>
      <c r="C985" s="741" t="s">
        <v>640</v>
      </c>
      <c r="D985" s="741"/>
      <c r="E985" s="438"/>
      <c r="F985" s="420"/>
      <c r="G985" s="439"/>
      <c r="H985" s="440"/>
      <c r="I985" s="310"/>
      <c r="J985" s="440"/>
      <c r="K985" s="449"/>
      <c r="L985" s="141"/>
    </row>
    <row r="986" spans="2:18" ht="24.6" customHeight="1">
      <c r="B986" s="403"/>
      <c r="C986" s="423" t="s">
        <v>581</v>
      </c>
      <c r="D986" s="424"/>
      <c r="E986" s="441"/>
      <c r="F986" s="308"/>
      <c r="G986" s="246"/>
      <c r="H986" s="309"/>
      <c r="I986" s="450"/>
      <c r="J986" s="309"/>
      <c r="K986" s="317"/>
      <c r="L986" s="178"/>
    </row>
    <row r="987" spans="2:18" ht="24.6" customHeight="1">
      <c r="B987" s="131"/>
      <c r="C987" s="159"/>
      <c r="D987" s="85" t="s">
        <v>641</v>
      </c>
      <c r="E987" s="88" t="s">
        <v>383</v>
      </c>
      <c r="F987" s="226">
        <v>468</v>
      </c>
      <c r="G987" s="87"/>
      <c r="H987" s="67"/>
      <c r="I987" s="226"/>
      <c r="J987" s="67"/>
      <c r="K987" s="108"/>
      <c r="L987" s="141"/>
      <c r="R987" s="4">
        <v>468</v>
      </c>
    </row>
    <row r="988" spans="2:18" ht="24.6" customHeight="1">
      <c r="B988" s="131"/>
      <c r="C988" s="159"/>
      <c r="D988" s="85" t="s">
        <v>642</v>
      </c>
      <c r="E988" s="88" t="s">
        <v>383</v>
      </c>
      <c r="F988" s="226">
        <v>12</v>
      </c>
      <c r="G988" s="87"/>
      <c r="H988" s="67"/>
      <c r="I988" s="226"/>
      <c r="J988" s="67"/>
      <c r="K988" s="108"/>
      <c r="L988" s="141"/>
      <c r="R988" s="4">
        <v>12</v>
      </c>
    </row>
    <row r="989" spans="2:18" ht="24.6" customHeight="1">
      <c r="B989" s="131"/>
      <c r="C989" s="159"/>
      <c r="D989" s="85" t="s">
        <v>643</v>
      </c>
      <c r="E989" s="88" t="s">
        <v>383</v>
      </c>
      <c r="F989" s="226">
        <v>855</v>
      </c>
      <c r="G989" s="87"/>
      <c r="H989" s="67"/>
      <c r="I989" s="226"/>
      <c r="J989" s="67"/>
      <c r="K989" s="108"/>
      <c r="L989" s="141"/>
      <c r="R989" s="4">
        <v>855</v>
      </c>
    </row>
    <row r="990" spans="2:18" ht="24.6" customHeight="1">
      <c r="B990" s="131"/>
      <c r="C990" s="159"/>
      <c r="D990" s="85" t="s">
        <v>644</v>
      </c>
      <c r="E990" s="88" t="s">
        <v>383</v>
      </c>
      <c r="F990" s="226">
        <v>275</v>
      </c>
      <c r="G990" s="87"/>
      <c r="H990" s="67"/>
      <c r="I990" s="226"/>
      <c r="J990" s="67"/>
      <c r="K990" s="108"/>
      <c r="L990" s="141"/>
      <c r="R990" s="4">
        <v>275</v>
      </c>
    </row>
    <row r="991" spans="2:18" ht="24.6" customHeight="1">
      <c r="B991" s="131"/>
      <c r="C991" s="159"/>
      <c r="D991" s="85" t="s">
        <v>645</v>
      </c>
      <c r="E991" s="88" t="s">
        <v>383</v>
      </c>
      <c r="F991" s="226">
        <v>363</v>
      </c>
      <c r="G991" s="87"/>
      <c r="H991" s="67"/>
      <c r="I991" s="226"/>
      <c r="J991" s="67"/>
      <c r="K991" s="108"/>
      <c r="L991" s="141"/>
      <c r="R991" s="4">
        <v>363</v>
      </c>
    </row>
    <row r="992" spans="2:18" ht="24.6" customHeight="1">
      <c r="B992" s="131"/>
      <c r="C992" s="159"/>
      <c r="D992" s="85" t="s">
        <v>646</v>
      </c>
      <c r="E992" s="88" t="s">
        <v>383</v>
      </c>
      <c r="F992" s="226">
        <v>233</v>
      </c>
      <c r="G992" s="87"/>
      <c r="H992" s="67"/>
      <c r="I992" s="226"/>
      <c r="J992" s="67"/>
      <c r="K992" s="108"/>
      <c r="L992" s="141"/>
      <c r="R992" s="4">
        <v>233</v>
      </c>
    </row>
    <row r="993" spans="2:18" ht="24.6" customHeight="1">
      <c r="B993" s="131"/>
      <c r="C993" s="159"/>
      <c r="D993" s="85" t="s">
        <v>595</v>
      </c>
      <c r="E993" s="88" t="s">
        <v>385</v>
      </c>
      <c r="F993" s="226">
        <v>1</v>
      </c>
      <c r="G993" s="226"/>
      <c r="H993" s="67"/>
      <c r="I993" s="67"/>
      <c r="J993" s="67"/>
      <c r="K993" s="108"/>
      <c r="L993" s="141"/>
      <c r="R993" s="4">
        <v>1</v>
      </c>
    </row>
    <row r="994" spans="2:18" ht="24.6" customHeight="1">
      <c r="B994" s="131"/>
      <c r="C994" s="159"/>
      <c r="D994" s="85" t="s">
        <v>596</v>
      </c>
      <c r="E994" s="88" t="s">
        <v>385</v>
      </c>
      <c r="F994" s="226">
        <v>1</v>
      </c>
      <c r="G994" s="226"/>
      <c r="H994" s="67"/>
      <c r="I994" s="67"/>
      <c r="J994" s="67"/>
      <c r="K994" s="108"/>
      <c r="L994" s="141"/>
      <c r="R994" s="4">
        <v>1</v>
      </c>
    </row>
    <row r="995" spans="2:18" ht="24.6" customHeight="1">
      <c r="B995" s="131"/>
      <c r="C995" s="159"/>
      <c r="D995" s="85" t="s">
        <v>647</v>
      </c>
      <c r="E995" s="88"/>
      <c r="F995" s="226"/>
      <c r="G995" s="87"/>
      <c r="H995" s="67"/>
      <c r="I995" s="451"/>
      <c r="J995" s="67"/>
      <c r="K995" s="108"/>
      <c r="L995" s="141"/>
    </row>
    <row r="996" spans="2:18" ht="24.6" customHeight="1">
      <c r="B996" s="131"/>
      <c r="C996" s="159"/>
      <c r="D996" s="85" t="s">
        <v>648</v>
      </c>
      <c r="E996" s="83" t="s">
        <v>132</v>
      </c>
      <c r="F996" s="226">
        <v>144</v>
      </c>
      <c r="G996" s="87"/>
      <c r="H996" s="67"/>
      <c r="I996" s="451"/>
      <c r="J996" s="67"/>
      <c r="K996" s="108"/>
      <c r="L996" s="141"/>
      <c r="R996" s="4">
        <v>144</v>
      </c>
    </row>
    <row r="997" spans="2:18" ht="24.6" customHeight="1">
      <c r="B997" s="131"/>
      <c r="C997" s="159"/>
      <c r="D997" s="85" t="s">
        <v>649</v>
      </c>
      <c r="E997" s="83" t="s">
        <v>132</v>
      </c>
      <c r="F997" s="226">
        <v>1</v>
      </c>
      <c r="G997" s="87"/>
      <c r="H997" s="67"/>
      <c r="I997" s="451"/>
      <c r="J997" s="67"/>
      <c r="K997" s="108"/>
      <c r="L997" s="141"/>
      <c r="R997" s="4">
        <v>1</v>
      </c>
    </row>
    <row r="998" spans="2:18" ht="24.6" customHeight="1">
      <c r="B998" s="131"/>
      <c r="C998" s="159"/>
      <c r="D998" s="85" t="s">
        <v>650</v>
      </c>
      <c r="E998" s="83" t="s">
        <v>132</v>
      </c>
      <c r="F998" s="226">
        <v>6</v>
      </c>
      <c r="G998" s="87"/>
      <c r="H998" s="67"/>
      <c r="I998" s="451"/>
      <c r="J998" s="67"/>
      <c r="K998" s="108"/>
      <c r="L998" s="141"/>
      <c r="R998" s="4">
        <v>6</v>
      </c>
    </row>
    <row r="999" spans="2:18" ht="24.6" customHeight="1">
      <c r="B999" s="131"/>
      <c r="C999" s="159"/>
      <c r="D999" s="85" t="s">
        <v>651</v>
      </c>
      <c r="E999" s="83" t="s">
        <v>132</v>
      </c>
      <c r="F999" s="226">
        <v>3</v>
      </c>
      <c r="G999" s="87"/>
      <c r="H999" s="67"/>
      <c r="I999" s="451"/>
      <c r="J999" s="67"/>
      <c r="K999" s="108"/>
      <c r="L999" s="141"/>
      <c r="R999" s="4">
        <v>3</v>
      </c>
    </row>
    <row r="1000" spans="2:18" ht="24.6" customHeight="1">
      <c r="B1000" s="131"/>
      <c r="C1000" s="159"/>
      <c r="D1000" s="85" t="s">
        <v>652</v>
      </c>
      <c r="E1000" s="83" t="s">
        <v>132</v>
      </c>
      <c r="F1000" s="226">
        <v>1</v>
      </c>
      <c r="G1000" s="87"/>
      <c r="H1000" s="67"/>
      <c r="I1000" s="451"/>
      <c r="J1000" s="67"/>
      <c r="K1000" s="108"/>
      <c r="L1000" s="141"/>
      <c r="R1000" s="4">
        <v>1</v>
      </c>
    </row>
    <row r="1001" spans="2:18" ht="24.6" customHeight="1">
      <c r="B1001" s="131"/>
      <c r="C1001" s="159"/>
      <c r="D1001" s="85" t="s">
        <v>653</v>
      </c>
      <c r="E1001" s="83" t="s">
        <v>132</v>
      </c>
      <c r="F1001" s="226"/>
      <c r="G1001" s="87"/>
      <c r="H1001" s="67"/>
      <c r="I1001" s="451"/>
      <c r="J1001" s="67"/>
      <c r="K1001" s="108"/>
      <c r="L1001" s="141"/>
    </row>
    <row r="1002" spans="2:18" ht="24.6" customHeight="1">
      <c r="B1002" s="131"/>
      <c r="C1002" s="159"/>
      <c r="D1002" s="85" t="s">
        <v>654</v>
      </c>
      <c r="E1002" s="83" t="s">
        <v>132</v>
      </c>
      <c r="F1002" s="226">
        <v>32</v>
      </c>
      <c r="G1002" s="87"/>
      <c r="H1002" s="67"/>
      <c r="I1002" s="451"/>
      <c r="J1002" s="67"/>
      <c r="K1002" s="108"/>
      <c r="L1002" s="141"/>
      <c r="R1002" s="4">
        <v>32</v>
      </c>
    </row>
    <row r="1003" spans="2:18" ht="24.6" customHeight="1">
      <c r="B1003" s="131"/>
      <c r="C1003" s="159"/>
      <c r="D1003" s="85" t="s">
        <v>655</v>
      </c>
      <c r="E1003" s="83" t="s">
        <v>132</v>
      </c>
      <c r="F1003" s="226">
        <v>31</v>
      </c>
      <c r="G1003" s="87"/>
      <c r="H1003" s="67"/>
      <c r="I1003" s="451"/>
      <c r="J1003" s="67"/>
      <c r="K1003" s="108"/>
      <c r="L1003" s="141"/>
      <c r="R1003" s="4">
        <v>31</v>
      </c>
    </row>
    <row r="1004" spans="2:18" ht="24.6" customHeight="1">
      <c r="B1004" s="131"/>
      <c r="C1004" s="159"/>
      <c r="D1004" s="85" t="s">
        <v>656</v>
      </c>
      <c r="E1004" s="83" t="s">
        <v>132</v>
      </c>
      <c r="F1004" s="226">
        <v>12</v>
      </c>
      <c r="G1004" s="87"/>
      <c r="H1004" s="67"/>
      <c r="I1004" s="451"/>
      <c r="J1004" s="67"/>
      <c r="K1004" s="108"/>
      <c r="L1004" s="141"/>
      <c r="R1004" s="4">
        <v>12</v>
      </c>
    </row>
    <row r="1005" spans="2:18" ht="24.6" customHeight="1">
      <c r="B1005" s="131"/>
      <c r="C1005" s="159"/>
      <c r="D1005" s="85" t="s">
        <v>657</v>
      </c>
      <c r="E1005" s="83" t="s">
        <v>132</v>
      </c>
      <c r="F1005" s="226">
        <v>2</v>
      </c>
      <c r="G1005" s="87"/>
      <c r="H1005" s="67"/>
      <c r="I1005" s="451"/>
      <c r="J1005" s="67"/>
      <c r="K1005" s="108"/>
      <c r="L1005" s="141"/>
      <c r="R1005" s="4">
        <v>2</v>
      </c>
    </row>
    <row r="1006" spans="2:18" ht="24.6" customHeight="1">
      <c r="B1006" s="131"/>
      <c r="C1006" s="159"/>
      <c r="D1006" s="85" t="s">
        <v>658</v>
      </c>
      <c r="E1006" s="83" t="s">
        <v>132</v>
      </c>
      <c r="F1006" s="226">
        <v>2</v>
      </c>
      <c r="G1006" s="87"/>
      <c r="H1006" s="67"/>
      <c r="I1006" s="451"/>
      <c r="J1006" s="67"/>
      <c r="K1006" s="108"/>
      <c r="L1006" s="141"/>
      <c r="R1006" s="4">
        <v>2</v>
      </c>
    </row>
    <row r="1007" spans="2:18" ht="24.6" customHeight="1">
      <c r="B1007" s="131"/>
      <c r="C1007" s="159"/>
      <c r="D1007" s="85" t="s">
        <v>659</v>
      </c>
      <c r="E1007" s="83" t="s">
        <v>132</v>
      </c>
      <c r="F1007" s="226">
        <v>6</v>
      </c>
      <c r="G1007" s="87"/>
      <c r="H1007" s="67"/>
      <c r="I1007" s="451"/>
      <c r="J1007" s="67"/>
      <c r="K1007" s="108"/>
      <c r="L1007" s="141"/>
      <c r="R1007" s="4">
        <v>6</v>
      </c>
    </row>
    <row r="1008" spans="2:18" ht="24.6" customHeight="1">
      <c r="B1008" s="131"/>
      <c r="C1008" s="159"/>
      <c r="D1008" s="85" t="s">
        <v>660</v>
      </c>
      <c r="E1008" s="88" t="s">
        <v>132</v>
      </c>
      <c r="F1008" s="226">
        <v>2</v>
      </c>
      <c r="G1008" s="87"/>
      <c r="H1008" s="67"/>
      <c r="I1008" s="451"/>
      <c r="J1008" s="67"/>
      <c r="K1008" s="108"/>
      <c r="L1008" s="141"/>
      <c r="R1008" s="4">
        <v>2</v>
      </c>
    </row>
    <row r="1009" spans="2:18" ht="24.6" customHeight="1">
      <c r="B1009" s="131"/>
      <c r="C1009" s="159"/>
      <c r="D1009" s="85" t="s">
        <v>661</v>
      </c>
      <c r="E1009" s="88" t="s">
        <v>132</v>
      </c>
      <c r="F1009" s="226">
        <v>1</v>
      </c>
      <c r="G1009" s="87"/>
      <c r="H1009" s="67"/>
      <c r="I1009" s="451"/>
      <c r="J1009" s="67"/>
      <c r="K1009" s="108"/>
      <c r="L1009" s="141"/>
      <c r="R1009" s="4">
        <v>1</v>
      </c>
    </row>
    <row r="1010" spans="2:18" ht="24.6" customHeight="1">
      <c r="B1010" s="131"/>
      <c r="C1010" s="159"/>
      <c r="D1010" s="86" t="s">
        <v>638</v>
      </c>
      <c r="E1010" s="88" t="s">
        <v>385</v>
      </c>
      <c r="F1010" s="226">
        <v>1</v>
      </c>
      <c r="G1010" s="87"/>
      <c r="H1010" s="67"/>
      <c r="I1010" s="226"/>
      <c r="J1010" s="67"/>
      <c r="K1010" s="108"/>
      <c r="L1010" s="141"/>
      <c r="R1010" s="4">
        <v>1</v>
      </c>
    </row>
    <row r="1011" spans="2:18" ht="24.6" customHeight="1">
      <c r="B1011" s="131"/>
      <c r="C1011" s="159"/>
      <c r="D1011" s="86" t="s">
        <v>639</v>
      </c>
      <c r="E1011" s="88" t="s">
        <v>385</v>
      </c>
      <c r="F1011" s="226">
        <v>1</v>
      </c>
      <c r="G1011" s="87"/>
      <c r="H1011" s="67"/>
      <c r="I1011" s="226"/>
      <c r="J1011" s="67"/>
      <c r="K1011" s="108"/>
      <c r="L1011" s="141"/>
      <c r="R1011" s="4">
        <v>1</v>
      </c>
    </row>
    <row r="1012" spans="2:18" ht="24.6" customHeight="1">
      <c r="B1012" s="397"/>
      <c r="C1012" s="435"/>
      <c r="D1012" s="436" t="s">
        <v>662</v>
      </c>
      <c r="E1012" s="442" t="s">
        <v>385</v>
      </c>
      <c r="F1012" s="308">
        <v>1</v>
      </c>
      <c r="G1012" s="246"/>
      <c r="H1012" s="309"/>
      <c r="I1012" s="308"/>
      <c r="J1012" s="309"/>
      <c r="K1012" s="317"/>
      <c r="L1012" s="434"/>
      <c r="R1012" s="4">
        <v>1</v>
      </c>
    </row>
    <row r="1013" spans="2:18" ht="24.6" customHeight="1">
      <c r="B1013" s="397"/>
      <c r="C1013" s="435"/>
      <c r="D1013" s="436"/>
      <c r="E1013" s="442"/>
      <c r="F1013" s="308"/>
      <c r="G1013" s="246"/>
      <c r="H1013" s="309"/>
      <c r="I1013" s="308"/>
      <c r="J1013" s="309"/>
      <c r="K1013" s="317"/>
      <c r="L1013" s="142"/>
    </row>
    <row r="1014" spans="2:18" ht="24.6" customHeight="1">
      <c r="B1014" s="402"/>
      <c r="C1014" s="741" t="s">
        <v>663</v>
      </c>
      <c r="D1014" s="741"/>
      <c r="E1014" s="437"/>
      <c r="F1014" s="310"/>
      <c r="G1014" s="443"/>
      <c r="H1014" s="440"/>
      <c r="I1014" s="310"/>
      <c r="J1014" s="440"/>
      <c r="K1014" s="449"/>
      <c r="L1014" s="141"/>
    </row>
    <row r="1015" spans="2:18" ht="24.6" customHeight="1">
      <c r="B1015" s="397"/>
      <c r="C1015" s="423" t="s">
        <v>582</v>
      </c>
      <c r="D1015" s="424"/>
      <c r="E1015" s="442"/>
      <c r="F1015" s="308"/>
      <c r="G1015" s="246"/>
      <c r="H1015" s="309"/>
      <c r="I1015" s="450"/>
      <c r="J1015" s="309"/>
      <c r="K1015" s="317"/>
      <c r="L1015" s="178"/>
    </row>
    <row r="1016" spans="2:18" ht="24.6" customHeight="1">
      <c r="B1016" s="131"/>
      <c r="C1016" s="159"/>
      <c r="D1016" s="85" t="s">
        <v>643</v>
      </c>
      <c r="E1016" s="88" t="s">
        <v>383</v>
      </c>
      <c r="F1016" s="226">
        <v>486</v>
      </c>
      <c r="G1016" s="87"/>
      <c r="H1016" s="67"/>
      <c r="I1016" s="226"/>
      <c r="J1016" s="67"/>
      <c r="K1016" s="108"/>
      <c r="L1016" s="141"/>
      <c r="R1016" s="4">
        <v>486</v>
      </c>
    </row>
    <row r="1017" spans="2:18" ht="24.6" customHeight="1">
      <c r="B1017" s="131"/>
      <c r="C1017" s="159"/>
      <c r="D1017" s="85" t="s">
        <v>644</v>
      </c>
      <c r="E1017" s="88" t="s">
        <v>383</v>
      </c>
      <c r="F1017" s="226">
        <v>80</v>
      </c>
      <c r="G1017" s="87"/>
      <c r="H1017" s="67"/>
      <c r="I1017" s="226"/>
      <c r="J1017" s="67"/>
      <c r="K1017" s="108"/>
      <c r="L1017" s="141"/>
      <c r="R1017" s="4">
        <v>80</v>
      </c>
    </row>
    <row r="1018" spans="2:18" ht="24.6" customHeight="1">
      <c r="B1018" s="131"/>
      <c r="C1018" s="159"/>
      <c r="D1018" s="85" t="s">
        <v>645</v>
      </c>
      <c r="E1018" s="88" t="s">
        <v>383</v>
      </c>
      <c r="F1018" s="226">
        <v>155</v>
      </c>
      <c r="G1018" s="87"/>
      <c r="H1018" s="67"/>
      <c r="I1018" s="226"/>
      <c r="J1018" s="67"/>
      <c r="K1018" s="108"/>
      <c r="L1018" s="141"/>
      <c r="R1018" s="4">
        <v>155</v>
      </c>
    </row>
    <row r="1019" spans="2:18" ht="24.6" customHeight="1">
      <c r="B1019" s="131"/>
      <c r="C1019" s="159"/>
      <c r="D1019" s="85" t="s">
        <v>595</v>
      </c>
      <c r="E1019" s="88" t="s">
        <v>385</v>
      </c>
      <c r="F1019" s="226">
        <v>1</v>
      </c>
      <c r="G1019" s="226"/>
      <c r="H1019" s="67"/>
      <c r="I1019" s="67"/>
      <c r="J1019" s="67"/>
      <c r="K1019" s="108"/>
      <c r="L1019" s="141"/>
      <c r="R1019" s="4">
        <v>1</v>
      </c>
    </row>
    <row r="1020" spans="2:18" ht="24.6" customHeight="1">
      <c r="B1020" s="131"/>
      <c r="C1020" s="159"/>
      <c r="D1020" s="85" t="s">
        <v>596</v>
      </c>
      <c r="E1020" s="88" t="s">
        <v>385</v>
      </c>
      <c r="F1020" s="226">
        <v>1</v>
      </c>
      <c r="G1020" s="226"/>
      <c r="H1020" s="67"/>
      <c r="I1020" s="67"/>
      <c r="J1020" s="67"/>
      <c r="K1020" s="108"/>
      <c r="L1020" s="141"/>
      <c r="R1020" s="4">
        <v>1</v>
      </c>
    </row>
    <row r="1021" spans="2:18" ht="24.6" customHeight="1">
      <c r="B1021" s="131"/>
      <c r="C1021" s="159"/>
      <c r="D1021" s="444" t="s">
        <v>664</v>
      </c>
      <c r="E1021" s="88" t="s">
        <v>132</v>
      </c>
      <c r="F1021" s="226">
        <v>4</v>
      </c>
      <c r="G1021" s="87"/>
      <c r="H1021" s="67"/>
      <c r="I1021" s="452"/>
      <c r="J1021" s="67"/>
      <c r="K1021" s="108"/>
      <c r="L1021" s="141"/>
      <c r="R1021" s="4">
        <v>4</v>
      </c>
    </row>
    <row r="1022" spans="2:18" ht="24.6" customHeight="1">
      <c r="B1022" s="131"/>
      <c r="C1022" s="159"/>
      <c r="D1022" s="444" t="s">
        <v>665</v>
      </c>
      <c r="E1022" s="88" t="s">
        <v>132</v>
      </c>
      <c r="F1022" s="226">
        <v>136</v>
      </c>
      <c r="G1022" s="87"/>
      <c r="H1022" s="67"/>
      <c r="I1022" s="452"/>
      <c r="J1022" s="67"/>
      <c r="K1022" s="108"/>
      <c r="L1022" s="141"/>
      <c r="R1022" s="4">
        <v>136</v>
      </c>
    </row>
    <row r="1023" spans="2:18" ht="24.6" customHeight="1">
      <c r="B1023" s="131"/>
      <c r="C1023" s="159"/>
      <c r="D1023" s="85" t="s">
        <v>651</v>
      </c>
      <c r="E1023" s="83" t="s">
        <v>132</v>
      </c>
      <c r="F1023" s="226">
        <v>3</v>
      </c>
      <c r="G1023" s="87"/>
      <c r="H1023" s="67"/>
      <c r="I1023" s="451"/>
      <c r="J1023" s="67"/>
      <c r="K1023" s="108"/>
      <c r="L1023" s="141"/>
      <c r="R1023" s="4">
        <v>3</v>
      </c>
    </row>
    <row r="1024" spans="2:18" ht="24.6" customHeight="1">
      <c r="B1024" s="131"/>
      <c r="C1024" s="159"/>
      <c r="D1024" s="191" t="s">
        <v>657</v>
      </c>
      <c r="E1024" s="83" t="s">
        <v>132</v>
      </c>
      <c r="F1024" s="226">
        <v>24</v>
      </c>
      <c r="G1024" s="87"/>
      <c r="H1024" s="67"/>
      <c r="I1024" s="451"/>
      <c r="J1024" s="67"/>
      <c r="K1024" s="108"/>
      <c r="L1024" s="141"/>
      <c r="R1024" s="4">
        <v>24</v>
      </c>
    </row>
    <row r="1025" spans="2:18" ht="24.6" customHeight="1">
      <c r="B1025" s="131"/>
      <c r="C1025" s="159"/>
      <c r="D1025" s="191" t="s">
        <v>666</v>
      </c>
      <c r="E1025" s="88" t="s">
        <v>132</v>
      </c>
      <c r="F1025" s="226">
        <v>4</v>
      </c>
      <c r="G1025" s="87"/>
      <c r="H1025" s="67"/>
      <c r="I1025" s="452"/>
      <c r="J1025" s="67"/>
      <c r="K1025" s="108"/>
      <c r="L1025" s="141"/>
      <c r="R1025" s="4">
        <v>4</v>
      </c>
    </row>
    <row r="1026" spans="2:18" ht="24.6" customHeight="1">
      <c r="B1026" s="131"/>
      <c r="C1026" s="159"/>
      <c r="D1026" s="191" t="s">
        <v>667</v>
      </c>
      <c r="E1026" s="88" t="s">
        <v>383</v>
      </c>
      <c r="F1026" s="87">
        <v>54</v>
      </c>
      <c r="G1026" s="87"/>
      <c r="H1026" s="226"/>
      <c r="I1026" s="451"/>
      <c r="J1026" s="226"/>
      <c r="K1026" s="451"/>
      <c r="L1026" s="141"/>
      <c r="R1026" s="4">
        <v>54</v>
      </c>
    </row>
    <row r="1027" spans="2:18" ht="24.6" customHeight="1">
      <c r="B1027" s="131"/>
      <c r="C1027" s="159"/>
      <c r="D1027" s="191" t="s">
        <v>668</v>
      </c>
      <c r="E1027" s="88" t="s">
        <v>383</v>
      </c>
      <c r="F1027" s="87">
        <v>252</v>
      </c>
      <c r="G1027" s="87"/>
      <c r="H1027" s="226"/>
      <c r="I1027" s="451"/>
      <c r="J1027" s="226"/>
      <c r="K1027" s="451"/>
      <c r="L1027" s="141"/>
      <c r="R1027" s="4">
        <v>252</v>
      </c>
    </row>
    <row r="1028" spans="2:18" ht="24.6" customHeight="1">
      <c r="B1028" s="131"/>
      <c r="C1028" s="159"/>
      <c r="D1028" s="191" t="s">
        <v>669</v>
      </c>
      <c r="E1028" s="88" t="s">
        <v>383</v>
      </c>
      <c r="F1028" s="87">
        <v>12</v>
      </c>
      <c r="G1028" s="87"/>
      <c r="H1028" s="226"/>
      <c r="I1028" s="451"/>
      <c r="J1028" s="226"/>
      <c r="K1028" s="451"/>
      <c r="L1028" s="141"/>
      <c r="R1028" s="4">
        <v>12</v>
      </c>
    </row>
    <row r="1029" spans="2:18" ht="24.6" customHeight="1">
      <c r="B1029" s="131"/>
      <c r="C1029" s="159"/>
      <c r="D1029" s="191" t="s">
        <v>670</v>
      </c>
      <c r="E1029" s="83" t="s">
        <v>132</v>
      </c>
      <c r="F1029" s="87">
        <v>7</v>
      </c>
      <c r="G1029" s="87"/>
      <c r="H1029" s="226"/>
      <c r="I1029" s="451"/>
      <c r="J1029" s="226"/>
      <c r="K1029" s="451"/>
      <c r="L1029" s="141"/>
      <c r="R1029" s="4">
        <v>7</v>
      </c>
    </row>
    <row r="1030" spans="2:18" ht="24.6" customHeight="1">
      <c r="B1030" s="131"/>
      <c r="C1030" s="159"/>
      <c r="D1030" s="191" t="s">
        <v>671</v>
      </c>
      <c r="E1030" s="88" t="s">
        <v>132</v>
      </c>
      <c r="F1030" s="87">
        <v>23</v>
      </c>
      <c r="G1030" s="87"/>
      <c r="H1030" s="226"/>
      <c r="I1030" s="451"/>
      <c r="J1030" s="226"/>
      <c r="K1030" s="451"/>
      <c r="L1030" s="141"/>
      <c r="R1030" s="4">
        <v>23</v>
      </c>
    </row>
    <row r="1031" spans="2:18" ht="24.6" customHeight="1">
      <c r="B1031" s="131"/>
      <c r="C1031" s="159"/>
      <c r="D1031" s="445" t="s">
        <v>638</v>
      </c>
      <c r="E1031" s="88" t="s">
        <v>385</v>
      </c>
      <c r="F1031" s="226">
        <v>1</v>
      </c>
      <c r="G1031" s="87"/>
      <c r="H1031" s="67"/>
      <c r="I1031" s="226"/>
      <c r="J1031" s="67"/>
      <c r="K1031" s="108"/>
      <c r="L1031" s="141"/>
      <c r="R1031" s="4">
        <v>1</v>
      </c>
    </row>
    <row r="1032" spans="2:18" ht="24.6" customHeight="1">
      <c r="B1032" s="131"/>
      <c r="C1032" s="159"/>
      <c r="D1032" s="86" t="s">
        <v>639</v>
      </c>
      <c r="E1032" s="88" t="s">
        <v>385</v>
      </c>
      <c r="F1032" s="226">
        <v>1</v>
      </c>
      <c r="G1032" s="87"/>
      <c r="H1032" s="67"/>
      <c r="I1032" s="226"/>
      <c r="J1032" s="67"/>
      <c r="K1032" s="108"/>
      <c r="L1032" s="141"/>
      <c r="R1032" s="4">
        <v>1</v>
      </c>
    </row>
    <row r="1033" spans="2:18" ht="24.6" customHeight="1">
      <c r="B1033" s="131"/>
      <c r="C1033" s="159"/>
      <c r="D1033" s="86" t="s">
        <v>662</v>
      </c>
      <c r="E1033" s="88" t="s">
        <v>385</v>
      </c>
      <c r="F1033" s="226">
        <v>1</v>
      </c>
      <c r="G1033" s="87"/>
      <c r="H1033" s="67"/>
      <c r="I1033" s="226"/>
      <c r="J1033" s="67"/>
      <c r="K1033" s="108"/>
      <c r="L1033" s="141"/>
      <c r="R1033" s="4">
        <v>1</v>
      </c>
    </row>
    <row r="1034" spans="2:18" ht="24.6" customHeight="1">
      <c r="B1034" s="131"/>
      <c r="C1034" s="159"/>
      <c r="D1034" s="191" t="s">
        <v>672</v>
      </c>
      <c r="E1034" s="88" t="s">
        <v>90</v>
      </c>
      <c r="F1034" s="87">
        <v>94</v>
      </c>
      <c r="G1034" s="87"/>
      <c r="H1034" s="226"/>
      <c r="I1034" s="451"/>
      <c r="J1034" s="226"/>
      <c r="K1034" s="451"/>
      <c r="L1034" s="141"/>
      <c r="R1034" s="4">
        <v>94</v>
      </c>
    </row>
    <row r="1035" spans="2:18" ht="24.6" customHeight="1">
      <c r="B1035" s="131"/>
      <c r="C1035" s="159"/>
      <c r="D1035" s="86"/>
      <c r="E1035" s="88"/>
      <c r="F1035" s="226"/>
      <c r="G1035" s="87"/>
      <c r="H1035" s="67"/>
      <c r="I1035" s="226"/>
      <c r="J1035" s="67"/>
      <c r="K1035" s="108"/>
      <c r="L1035" s="141"/>
    </row>
    <row r="1036" spans="2:18" ht="24.6" customHeight="1">
      <c r="B1036" s="402"/>
      <c r="C1036" s="741" t="s">
        <v>673</v>
      </c>
      <c r="D1036" s="741"/>
      <c r="E1036" s="437"/>
      <c r="F1036" s="310"/>
      <c r="G1036" s="443"/>
      <c r="H1036" s="440"/>
      <c r="I1036" s="440"/>
      <c r="J1036" s="440"/>
      <c r="K1036" s="449"/>
      <c r="L1036" s="414"/>
    </row>
    <row r="1037" spans="2:18" ht="24.6" customHeight="1">
      <c r="B1037" s="403"/>
      <c r="C1037" s="423" t="s">
        <v>583</v>
      </c>
      <c r="D1037" s="424"/>
      <c r="E1037" s="442"/>
      <c r="F1037" s="308"/>
      <c r="G1037" s="246"/>
      <c r="H1037" s="309"/>
      <c r="I1037" s="453"/>
      <c r="J1037" s="309"/>
      <c r="K1037" s="317"/>
      <c r="L1037" s="434"/>
    </row>
    <row r="1038" spans="2:18" ht="24.6" customHeight="1">
      <c r="B1038" s="131"/>
      <c r="C1038" s="159"/>
      <c r="D1038" s="86" t="s">
        <v>674</v>
      </c>
      <c r="E1038" s="88" t="s">
        <v>132</v>
      </c>
      <c r="F1038" s="226">
        <v>8</v>
      </c>
      <c r="G1038" s="87"/>
      <c r="H1038" s="67"/>
      <c r="I1038" s="452"/>
      <c r="J1038" s="67"/>
      <c r="K1038" s="108"/>
      <c r="L1038" s="141"/>
      <c r="R1038" s="4">
        <v>8</v>
      </c>
    </row>
    <row r="1039" spans="2:18" ht="24.6" customHeight="1">
      <c r="B1039" s="131"/>
      <c r="C1039" s="159"/>
      <c r="D1039" s="86" t="s">
        <v>675</v>
      </c>
      <c r="E1039" s="88"/>
      <c r="F1039" s="226"/>
      <c r="G1039" s="87"/>
      <c r="H1039" s="67"/>
      <c r="I1039" s="452"/>
      <c r="J1039" s="67"/>
      <c r="K1039" s="108"/>
      <c r="L1039" s="141"/>
    </row>
    <row r="1040" spans="2:18" ht="24.6" customHeight="1">
      <c r="B1040" s="131"/>
      <c r="C1040" s="159"/>
      <c r="D1040" s="86" t="s">
        <v>676</v>
      </c>
      <c r="E1040" s="88" t="s">
        <v>132</v>
      </c>
      <c r="F1040" s="226">
        <v>1</v>
      </c>
      <c r="G1040" s="87"/>
      <c r="H1040" s="67"/>
      <c r="I1040" s="452"/>
      <c r="J1040" s="67"/>
      <c r="K1040" s="108"/>
      <c r="L1040" s="141"/>
      <c r="R1040" s="4">
        <v>1</v>
      </c>
    </row>
    <row r="1041" spans="2:18" ht="24.6" customHeight="1">
      <c r="B1041" s="131"/>
      <c r="C1041" s="159"/>
      <c r="D1041" s="86" t="s">
        <v>677</v>
      </c>
      <c r="E1041" s="88" t="s">
        <v>383</v>
      </c>
      <c r="F1041" s="226">
        <v>12</v>
      </c>
      <c r="G1041" s="87"/>
      <c r="H1041" s="67"/>
      <c r="I1041" s="452"/>
      <c r="J1041" s="67"/>
      <c r="K1041" s="108"/>
      <c r="L1041" s="141"/>
      <c r="R1041" s="4">
        <v>12</v>
      </c>
    </row>
    <row r="1042" spans="2:18" ht="24.6" customHeight="1">
      <c r="B1042" s="398"/>
      <c r="C1042" s="446"/>
      <c r="D1042" s="447" t="s">
        <v>678</v>
      </c>
      <c r="E1042" s="448" t="s">
        <v>383</v>
      </c>
      <c r="F1042" s="319">
        <v>36</v>
      </c>
      <c r="G1042" s="220"/>
      <c r="H1042" s="298"/>
      <c r="I1042" s="454"/>
      <c r="J1042" s="298"/>
      <c r="K1042" s="314"/>
      <c r="L1042" s="392"/>
      <c r="R1042" s="4">
        <v>36</v>
      </c>
    </row>
    <row r="1043" spans="2:18" ht="24.6" customHeight="1">
      <c r="B1043" s="387"/>
      <c r="C1043" s="172"/>
      <c r="D1043" s="431" t="s">
        <v>679</v>
      </c>
      <c r="E1043" s="90" t="s">
        <v>383</v>
      </c>
      <c r="F1043" s="242">
        <v>102</v>
      </c>
      <c r="G1043" s="214"/>
      <c r="H1043" s="243"/>
      <c r="I1043" s="455"/>
      <c r="J1043" s="243"/>
      <c r="K1043" s="254"/>
      <c r="L1043" s="142"/>
      <c r="R1043" s="4">
        <v>102</v>
      </c>
    </row>
    <row r="1044" spans="2:18" ht="24.6" customHeight="1">
      <c r="B1044" s="131"/>
      <c r="C1044" s="159"/>
      <c r="D1044" s="86" t="s">
        <v>680</v>
      </c>
      <c r="E1044" s="88" t="s">
        <v>383</v>
      </c>
      <c r="F1044" s="226">
        <v>38</v>
      </c>
      <c r="G1044" s="87"/>
      <c r="H1044" s="67"/>
      <c r="I1044" s="452"/>
      <c r="J1044" s="67"/>
      <c r="K1044" s="108"/>
      <c r="L1044" s="141"/>
      <c r="R1044" s="4">
        <v>38</v>
      </c>
    </row>
    <row r="1045" spans="2:18" ht="24.6" customHeight="1">
      <c r="B1045" s="131"/>
      <c r="C1045" s="159"/>
      <c r="D1045" s="86" t="s">
        <v>681</v>
      </c>
      <c r="E1045" s="88" t="s">
        <v>383</v>
      </c>
      <c r="F1045" s="226">
        <v>18</v>
      </c>
      <c r="G1045" s="87"/>
      <c r="H1045" s="67"/>
      <c r="I1045" s="452"/>
      <c r="J1045" s="67"/>
      <c r="K1045" s="108"/>
      <c r="L1045" s="141"/>
      <c r="R1045" s="4">
        <v>18</v>
      </c>
    </row>
    <row r="1046" spans="2:18" ht="24.6" customHeight="1">
      <c r="B1046" s="131"/>
      <c r="C1046" s="159"/>
      <c r="D1046" s="85" t="s">
        <v>595</v>
      </c>
      <c r="E1046" s="88" t="s">
        <v>385</v>
      </c>
      <c r="F1046" s="226">
        <v>1</v>
      </c>
      <c r="G1046" s="87"/>
      <c r="H1046" s="67"/>
      <c r="I1046" s="452"/>
      <c r="J1046" s="67"/>
      <c r="K1046" s="108"/>
      <c r="L1046" s="141"/>
      <c r="R1046" s="4">
        <v>1</v>
      </c>
    </row>
    <row r="1047" spans="2:18" ht="24.6" customHeight="1">
      <c r="B1047" s="131"/>
      <c r="C1047" s="159"/>
      <c r="D1047" s="85" t="s">
        <v>596</v>
      </c>
      <c r="E1047" s="88" t="s">
        <v>385</v>
      </c>
      <c r="F1047" s="226">
        <v>1</v>
      </c>
      <c r="G1047" s="87"/>
      <c r="H1047" s="67"/>
      <c r="I1047" s="452"/>
      <c r="J1047" s="67"/>
      <c r="K1047" s="108"/>
      <c r="L1047" s="141"/>
      <c r="R1047" s="4">
        <v>1</v>
      </c>
    </row>
    <row r="1048" spans="2:18" ht="24.6" customHeight="1">
      <c r="B1048" s="131"/>
      <c r="C1048" s="159"/>
      <c r="D1048" s="85" t="s">
        <v>682</v>
      </c>
      <c r="E1048" s="430"/>
      <c r="F1048" s="226"/>
      <c r="G1048" s="87"/>
      <c r="H1048" s="67"/>
      <c r="I1048" s="452"/>
      <c r="J1048" s="67"/>
      <c r="K1048" s="108"/>
      <c r="L1048" s="141"/>
    </row>
    <row r="1049" spans="2:18" ht="24.6" customHeight="1">
      <c r="B1049" s="131"/>
      <c r="C1049" s="159"/>
      <c r="D1049" s="85" t="s">
        <v>683</v>
      </c>
      <c r="E1049" s="88" t="s">
        <v>132</v>
      </c>
      <c r="F1049" s="226">
        <v>1</v>
      </c>
      <c r="G1049" s="87"/>
      <c r="H1049" s="67"/>
      <c r="I1049" s="452"/>
      <c r="J1049" s="67"/>
      <c r="K1049" s="108"/>
      <c r="L1049" s="141"/>
      <c r="R1049" s="4">
        <v>1</v>
      </c>
    </row>
    <row r="1050" spans="2:18" ht="24.6" customHeight="1">
      <c r="B1050" s="131"/>
      <c r="C1050" s="159"/>
      <c r="D1050" s="85" t="s">
        <v>684</v>
      </c>
      <c r="E1050" s="430"/>
      <c r="F1050" s="226"/>
      <c r="G1050" s="87"/>
      <c r="H1050" s="67"/>
      <c r="I1050" s="452"/>
      <c r="J1050" s="67"/>
      <c r="K1050" s="108"/>
      <c r="L1050" s="141"/>
    </row>
    <row r="1051" spans="2:18" ht="24.6" customHeight="1">
      <c r="B1051" s="131"/>
      <c r="C1051" s="159"/>
      <c r="D1051" s="85" t="s">
        <v>685</v>
      </c>
      <c r="E1051" s="88" t="s">
        <v>132</v>
      </c>
      <c r="F1051" s="226">
        <v>1</v>
      </c>
      <c r="G1051" s="87"/>
      <c r="H1051" s="67"/>
      <c r="I1051" s="452"/>
      <c r="J1051" s="67"/>
      <c r="K1051" s="108"/>
      <c r="L1051" s="141"/>
      <c r="R1051" s="4">
        <v>1</v>
      </c>
    </row>
    <row r="1052" spans="2:18" ht="24.6" customHeight="1">
      <c r="B1052" s="131"/>
      <c r="C1052" s="159"/>
      <c r="D1052" s="85" t="s">
        <v>686</v>
      </c>
      <c r="E1052" s="430"/>
      <c r="F1052" s="226"/>
      <c r="G1052" s="87"/>
      <c r="H1052" s="67"/>
      <c r="I1052" s="452"/>
      <c r="J1052" s="67"/>
      <c r="K1052" s="108"/>
      <c r="L1052" s="141"/>
    </row>
    <row r="1053" spans="2:18" ht="24.6" customHeight="1">
      <c r="B1053" s="131"/>
      <c r="C1053" s="159"/>
      <c r="D1053" s="85" t="s">
        <v>683</v>
      </c>
      <c r="E1053" s="88" t="s">
        <v>132</v>
      </c>
      <c r="F1053" s="226">
        <v>1</v>
      </c>
      <c r="G1053" s="87"/>
      <c r="H1053" s="67"/>
      <c r="I1053" s="452"/>
      <c r="J1053" s="67"/>
      <c r="K1053" s="108"/>
      <c r="L1053" s="141"/>
      <c r="R1053" s="4">
        <v>1</v>
      </c>
    </row>
    <row r="1054" spans="2:18" ht="24.6" customHeight="1">
      <c r="B1054" s="131"/>
      <c r="C1054" s="159"/>
      <c r="D1054" s="85" t="s">
        <v>687</v>
      </c>
      <c r="E1054" s="88" t="s">
        <v>132</v>
      </c>
      <c r="F1054" s="226">
        <v>2</v>
      </c>
      <c r="G1054" s="87"/>
      <c r="H1054" s="67"/>
      <c r="I1054" s="452"/>
      <c r="J1054" s="67"/>
      <c r="K1054" s="108"/>
      <c r="L1054" s="141"/>
      <c r="R1054" s="4">
        <v>2</v>
      </c>
    </row>
    <row r="1055" spans="2:18" ht="24.6" customHeight="1">
      <c r="B1055" s="131"/>
      <c r="C1055" s="159"/>
      <c r="D1055" s="85" t="s">
        <v>688</v>
      </c>
      <c r="E1055" s="430"/>
      <c r="F1055" s="226"/>
      <c r="G1055" s="87"/>
      <c r="H1055" s="67"/>
      <c r="I1055" s="452"/>
      <c r="J1055" s="67"/>
      <c r="K1055" s="108"/>
      <c r="L1055" s="141"/>
    </row>
    <row r="1056" spans="2:18" ht="24.6" customHeight="1">
      <c r="B1056" s="131"/>
      <c r="C1056" s="159"/>
      <c r="D1056" s="85" t="s">
        <v>689</v>
      </c>
      <c r="E1056" s="88" t="s">
        <v>132</v>
      </c>
      <c r="F1056" s="226">
        <v>2</v>
      </c>
      <c r="G1056" s="87"/>
      <c r="H1056" s="67"/>
      <c r="I1056" s="452"/>
      <c r="J1056" s="67"/>
      <c r="K1056" s="108"/>
      <c r="L1056" s="141"/>
      <c r="R1056" s="4">
        <v>2</v>
      </c>
    </row>
    <row r="1057" spans="2:18" ht="24.6" customHeight="1">
      <c r="B1057" s="131"/>
      <c r="C1057" s="159"/>
      <c r="D1057" s="86" t="s">
        <v>638</v>
      </c>
      <c r="E1057" s="88" t="s">
        <v>385</v>
      </c>
      <c r="F1057" s="226">
        <v>1</v>
      </c>
      <c r="G1057" s="87"/>
      <c r="H1057" s="67"/>
      <c r="I1057" s="226"/>
      <c r="J1057" s="67"/>
      <c r="K1057" s="108"/>
      <c r="L1057" s="141"/>
      <c r="R1057" s="4">
        <v>1</v>
      </c>
    </row>
    <row r="1058" spans="2:18" ht="24.6" customHeight="1">
      <c r="B1058" s="131"/>
      <c r="C1058" s="159"/>
      <c r="D1058" s="86" t="s">
        <v>639</v>
      </c>
      <c r="E1058" s="88" t="s">
        <v>385</v>
      </c>
      <c r="F1058" s="226">
        <v>1</v>
      </c>
      <c r="G1058" s="87"/>
      <c r="H1058" s="67"/>
      <c r="I1058" s="226"/>
      <c r="J1058" s="67"/>
      <c r="K1058" s="108"/>
      <c r="L1058" s="141"/>
      <c r="R1058" s="4">
        <v>1</v>
      </c>
    </row>
    <row r="1059" spans="2:18" ht="24.6" customHeight="1">
      <c r="B1059" s="131"/>
      <c r="C1059" s="159"/>
      <c r="D1059" s="86"/>
      <c r="E1059" s="88"/>
      <c r="F1059" s="226"/>
      <c r="G1059" s="87"/>
      <c r="H1059" s="67"/>
      <c r="I1059" s="226"/>
      <c r="J1059" s="67"/>
      <c r="K1059" s="108"/>
      <c r="L1059" s="141"/>
    </row>
    <row r="1060" spans="2:18" ht="24.6" customHeight="1">
      <c r="B1060" s="131"/>
      <c r="C1060" s="159"/>
      <c r="D1060" s="86"/>
      <c r="E1060" s="88"/>
      <c r="F1060" s="226"/>
      <c r="G1060" s="87"/>
      <c r="H1060" s="67"/>
      <c r="I1060" s="226"/>
      <c r="J1060" s="67"/>
      <c r="K1060" s="108"/>
      <c r="L1060" s="141"/>
    </row>
    <row r="1061" spans="2:18" ht="24.6" customHeight="1">
      <c r="B1061" s="131"/>
      <c r="C1061" s="159"/>
      <c r="D1061" s="86"/>
      <c r="E1061" s="88"/>
      <c r="F1061" s="226"/>
      <c r="G1061" s="87"/>
      <c r="H1061" s="67"/>
      <c r="I1061" s="226"/>
      <c r="J1061" s="67"/>
      <c r="K1061" s="108"/>
      <c r="L1061" s="141"/>
    </row>
    <row r="1062" spans="2:18" ht="24.6" customHeight="1">
      <c r="B1062" s="131"/>
      <c r="C1062" s="159"/>
      <c r="D1062" s="86"/>
      <c r="E1062" s="88"/>
      <c r="F1062" s="226"/>
      <c r="G1062" s="87"/>
      <c r="H1062" s="67"/>
      <c r="I1062" s="226"/>
      <c r="J1062" s="67"/>
      <c r="K1062" s="108"/>
      <c r="L1062" s="141"/>
    </row>
    <row r="1063" spans="2:18" ht="24.6" customHeight="1">
      <c r="B1063" s="131"/>
      <c r="C1063" s="159"/>
      <c r="D1063" s="86"/>
      <c r="E1063" s="88"/>
      <c r="F1063" s="226"/>
      <c r="G1063" s="87"/>
      <c r="H1063" s="67"/>
      <c r="I1063" s="226"/>
      <c r="J1063" s="67"/>
      <c r="K1063" s="108"/>
      <c r="L1063" s="141"/>
    </row>
    <row r="1064" spans="2:18" ht="24.6" customHeight="1">
      <c r="B1064" s="131"/>
      <c r="C1064" s="159"/>
      <c r="D1064" s="86"/>
      <c r="E1064" s="88"/>
      <c r="F1064" s="226"/>
      <c r="G1064" s="87"/>
      <c r="H1064" s="67"/>
      <c r="I1064" s="226"/>
      <c r="J1064" s="67"/>
      <c r="K1064" s="108"/>
      <c r="L1064" s="141"/>
    </row>
    <row r="1065" spans="2:18" ht="24.6" customHeight="1">
      <c r="B1065" s="131"/>
      <c r="C1065" s="159"/>
      <c r="D1065" s="86"/>
      <c r="E1065" s="88"/>
      <c r="F1065" s="226"/>
      <c r="G1065" s="87"/>
      <c r="H1065" s="67"/>
      <c r="I1065" s="226"/>
      <c r="J1065" s="67"/>
      <c r="K1065" s="108"/>
      <c r="L1065" s="141"/>
    </row>
    <row r="1066" spans="2:18" ht="24.6" customHeight="1">
      <c r="B1066" s="131"/>
      <c r="C1066" s="159"/>
      <c r="D1066" s="86"/>
      <c r="E1066" s="88"/>
      <c r="F1066" s="226"/>
      <c r="G1066" s="87"/>
      <c r="H1066" s="67"/>
      <c r="I1066" s="226"/>
      <c r="J1066" s="67"/>
      <c r="K1066" s="108"/>
      <c r="L1066" s="141"/>
    </row>
    <row r="1067" spans="2:18" ht="24.6" customHeight="1">
      <c r="B1067" s="131"/>
      <c r="C1067" s="159"/>
      <c r="D1067" s="86"/>
      <c r="E1067" s="88"/>
      <c r="F1067" s="226"/>
      <c r="G1067" s="87"/>
      <c r="H1067" s="67"/>
      <c r="I1067" s="226"/>
      <c r="J1067" s="67"/>
      <c r="K1067" s="108"/>
      <c r="L1067" s="141"/>
    </row>
    <row r="1068" spans="2:18" ht="24.6" customHeight="1">
      <c r="B1068" s="131"/>
      <c r="C1068" s="159"/>
      <c r="D1068" s="86"/>
      <c r="E1068" s="88"/>
      <c r="F1068" s="226"/>
      <c r="G1068" s="87"/>
      <c r="H1068" s="67"/>
      <c r="I1068" s="226"/>
      <c r="J1068" s="67"/>
      <c r="K1068" s="108"/>
      <c r="L1068" s="141"/>
    </row>
    <row r="1069" spans="2:18" ht="24.6" customHeight="1">
      <c r="B1069" s="402"/>
      <c r="C1069" s="741" t="s">
        <v>690</v>
      </c>
      <c r="D1069" s="741"/>
      <c r="E1069" s="437"/>
      <c r="F1069" s="310"/>
      <c r="G1069" s="443"/>
      <c r="H1069" s="440"/>
      <c r="I1069" s="440"/>
      <c r="J1069" s="440"/>
      <c r="K1069" s="440"/>
      <c r="L1069" s="414"/>
    </row>
  </sheetData>
  <mergeCells count="194">
    <mergeCell ref="B1:L1"/>
    <mergeCell ref="B2:L2"/>
    <mergeCell ref="B3:L3"/>
    <mergeCell ref="B4:L4"/>
    <mergeCell ref="B5:L5"/>
    <mergeCell ref="B6:L6"/>
    <mergeCell ref="B7:L7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7:D37"/>
    <mergeCell ref="C42:D42"/>
    <mergeCell ref="C44:D44"/>
    <mergeCell ref="C58:D58"/>
    <mergeCell ref="C60:D60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117:D117"/>
    <mergeCell ref="C118:D118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44:D144"/>
    <mergeCell ref="C147:D147"/>
    <mergeCell ref="C148:D148"/>
    <mergeCell ref="C149:D149"/>
    <mergeCell ref="C153:D153"/>
    <mergeCell ref="C154:D154"/>
    <mergeCell ref="C167:D167"/>
    <mergeCell ref="C168:D168"/>
    <mergeCell ref="C169:D169"/>
    <mergeCell ref="C170:D170"/>
    <mergeCell ref="C171:D171"/>
    <mergeCell ref="C172:D172"/>
    <mergeCell ref="C183:D183"/>
    <mergeCell ref="C188:D188"/>
    <mergeCell ref="C189:D189"/>
    <mergeCell ref="C190:D190"/>
    <mergeCell ref="C191:D191"/>
    <mergeCell ref="C192:D192"/>
    <mergeCell ref="C193:D193"/>
    <mergeCell ref="C208:D208"/>
    <mergeCell ref="C209:D209"/>
    <mergeCell ref="C230:D230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52:D252"/>
    <mergeCell ref="C253:D253"/>
    <mergeCell ref="C265:D265"/>
    <mergeCell ref="C266:D266"/>
    <mergeCell ref="C267:D267"/>
    <mergeCell ref="C277:D277"/>
    <mergeCell ref="C278:D278"/>
    <mergeCell ref="C279:D279"/>
    <mergeCell ref="C280:D280"/>
    <mergeCell ref="C281:D281"/>
    <mergeCell ref="C282:D282"/>
    <mergeCell ref="C283:D283"/>
    <mergeCell ref="C284:D284"/>
    <mergeCell ref="C285:D285"/>
    <mergeCell ref="C286:D286"/>
    <mergeCell ref="C287:D287"/>
    <mergeCell ref="C288:D288"/>
    <mergeCell ref="C309:D309"/>
    <mergeCell ref="C310:D310"/>
    <mergeCell ref="C320:D320"/>
    <mergeCell ref="C321:D321"/>
    <mergeCell ref="C330:D330"/>
    <mergeCell ref="C331:D331"/>
    <mergeCell ref="C372:D372"/>
    <mergeCell ref="C373:D373"/>
    <mergeCell ref="C412:D412"/>
    <mergeCell ref="C413:D413"/>
    <mergeCell ref="C450:D450"/>
    <mergeCell ref="C451:D451"/>
    <mergeCell ref="C482:D482"/>
    <mergeCell ref="C483:D483"/>
    <mergeCell ref="C542:D542"/>
    <mergeCell ref="C543:D543"/>
    <mergeCell ref="C547:D547"/>
    <mergeCell ref="C549:D549"/>
    <mergeCell ref="C550:D550"/>
    <mergeCell ref="C551:D551"/>
    <mergeCell ref="C552:D552"/>
    <mergeCell ref="C553:D553"/>
    <mergeCell ref="C554:D554"/>
    <mergeCell ref="C555:D555"/>
    <mergeCell ref="C556:D556"/>
    <mergeCell ref="C557:D557"/>
    <mergeCell ref="C558:D558"/>
    <mergeCell ref="C603:D603"/>
    <mergeCell ref="C559:D559"/>
    <mergeCell ref="C560:D560"/>
    <mergeCell ref="C561:D561"/>
    <mergeCell ref="C573:D573"/>
    <mergeCell ref="C574:D574"/>
    <mergeCell ref="C575:D575"/>
    <mergeCell ref="C584:D584"/>
    <mergeCell ref="C585:D585"/>
    <mergeCell ref="C586:D586"/>
    <mergeCell ref="C1036:D1036"/>
    <mergeCell ref="C1069:D1069"/>
    <mergeCell ref="B8:B9"/>
    <mergeCell ref="E8:E9"/>
    <mergeCell ref="F8:F9"/>
    <mergeCell ref="L8:L9"/>
    <mergeCell ref="C8:D9"/>
    <mergeCell ref="C604:D604"/>
    <mergeCell ref="C606:D606"/>
    <mergeCell ref="C865:D865"/>
    <mergeCell ref="C866:D866"/>
    <mergeCell ref="C871:D871"/>
    <mergeCell ref="C872:D872"/>
    <mergeCell ref="C928:D928"/>
    <mergeCell ref="C985:D985"/>
    <mergeCell ref="C1014:D1014"/>
    <mergeCell ref="C591:D591"/>
    <mergeCell ref="C592:D592"/>
    <mergeCell ref="C593:D593"/>
    <mergeCell ref="C594:D594"/>
    <mergeCell ref="C599:D599"/>
    <mergeCell ref="C600:D600"/>
    <mergeCell ref="C601:D601"/>
    <mergeCell ref="C602:D602"/>
  </mergeCells>
  <pageMargins left="0.31496062992126" right="0.118110236220472" top="0.74803149606299202" bottom="0.74803149606299202" header="0.31496062992126" footer="0.31496062992126"/>
  <pageSetup paperSize="9" scale="48" orientation="portrait" r:id="rId1"/>
  <headerFooter>
    <oddHeader>&amp;R&amp;"Angsana New,ธรรมดา"&amp;14แบบปร.4(ก)แผ่น &amp;P/&amp;N</oddHeader>
  </headerFooter>
  <rowBreaks count="18" manualBreakCount="18">
    <brk id="66" max="11" man="1"/>
    <brk id="123" max="11" man="1"/>
    <brk id="230" max="11" man="1"/>
    <brk id="287" max="11" man="1"/>
    <brk id="341" max="11" man="1"/>
    <brk id="391" max="11" man="1"/>
    <brk id="446" min="1" max="11" man="1"/>
    <brk id="502" min="1" max="11" man="1"/>
    <brk id="547" min="1" max="11" man="1"/>
    <brk id="604" max="11" man="1"/>
    <brk id="660" max="11" man="1"/>
    <brk id="661" min="1" max="11" man="1"/>
    <brk id="717" max="11" man="1"/>
    <brk id="774" max="11" man="1"/>
    <brk id="816" max="11" man="1"/>
    <brk id="871" max="11" man="1"/>
    <brk id="928" max="11" man="1"/>
    <brk id="985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01080"/>
  </sheetPr>
  <dimension ref="A1:T31"/>
  <sheetViews>
    <sheetView view="pageBreakPreview" topLeftCell="B24" zoomScale="85" zoomScaleNormal="40" zoomScaleSheetLayoutView="85" workbookViewId="0">
      <selection activeCell="M13" sqref="M13"/>
    </sheetView>
  </sheetViews>
  <sheetFormatPr defaultColWidth="9.33203125" defaultRowHeight="21"/>
  <cols>
    <col min="1" max="1" width="6.83203125" style="4" hidden="1" customWidth="1"/>
    <col min="2" max="2" width="6.83203125" style="48" customWidth="1"/>
    <col min="3" max="3" width="9.5" style="48" customWidth="1"/>
    <col min="4" max="4" width="59.83203125" style="48" customWidth="1"/>
    <col min="5" max="5" width="9.33203125" style="48" customWidth="1"/>
    <col min="6" max="6" width="16.1640625" style="48" customWidth="1"/>
    <col min="7" max="7" width="15.83203125" style="49" customWidth="1"/>
    <col min="8" max="8" width="17" style="49" customWidth="1"/>
    <col min="9" max="9" width="15.83203125" style="49" customWidth="1"/>
    <col min="10" max="10" width="19.83203125" style="50" customWidth="1"/>
    <col min="11" max="11" width="21" style="51" customWidth="1"/>
    <col min="12" max="12" width="14.6640625" style="50" customWidth="1"/>
    <col min="13" max="13" width="16.5" style="52" customWidth="1"/>
    <col min="14" max="14" width="18.1640625" style="53" customWidth="1"/>
    <col min="15" max="15" width="15.6640625" style="4" customWidth="1"/>
    <col min="16" max="16" width="12.33203125" style="4" customWidth="1"/>
    <col min="17" max="17" width="10.83203125" style="54" customWidth="1"/>
    <col min="18" max="18" width="10.6640625" style="54" customWidth="1"/>
    <col min="19" max="19" width="10.33203125" style="55" customWidth="1"/>
    <col min="20" max="20" width="14.6640625" style="54" customWidth="1"/>
    <col min="21" max="16384" width="9.33203125" style="4"/>
  </cols>
  <sheetData>
    <row r="1" spans="2:20" ht="35.25" customHeight="1">
      <c r="B1" s="825" t="s">
        <v>65</v>
      </c>
      <c r="C1" s="825"/>
      <c r="D1" s="825"/>
      <c r="E1" s="825"/>
      <c r="F1" s="825"/>
      <c r="G1" s="825"/>
      <c r="H1" s="825"/>
      <c r="I1" s="825"/>
      <c r="J1" s="825"/>
      <c r="K1" s="825"/>
      <c r="L1" s="825"/>
      <c r="Q1" s="4"/>
      <c r="R1" s="4"/>
      <c r="S1" s="4"/>
      <c r="T1" s="4"/>
    </row>
    <row r="2" spans="2:20" ht="22.5" customHeight="1">
      <c r="B2" s="715" t="s">
        <v>758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  <c r="Q2" s="4"/>
      <c r="R2" s="4"/>
      <c r="S2" s="4"/>
      <c r="T2" s="4"/>
    </row>
    <row r="3" spans="2:20" ht="46.5" customHeight="1">
      <c r="B3" s="726" t="str">
        <f>ปร5!A3</f>
        <v>ชื่อโครงการ/ก่อสร้างอาคารหอพักนักเรียนและนักศึกษา มหาวิทยาลัยราชภัฎลำปาง</v>
      </c>
      <c r="C3" s="726"/>
      <c r="D3" s="726"/>
      <c r="E3" s="726"/>
      <c r="F3" s="726"/>
      <c r="G3" s="726"/>
      <c r="H3" s="726"/>
      <c r="I3" s="726"/>
      <c r="J3" s="726"/>
      <c r="K3" s="726"/>
      <c r="L3" s="808"/>
      <c r="Q3" s="4"/>
      <c r="R3" s="4"/>
      <c r="S3" s="4"/>
      <c r="T3" s="4"/>
    </row>
    <row r="4" spans="2:20" ht="24.75" customHeight="1">
      <c r="B4" s="715" t="s">
        <v>66</v>
      </c>
      <c r="C4" s="716"/>
      <c r="D4" s="716"/>
      <c r="E4" s="716"/>
      <c r="F4" s="716"/>
      <c r="G4" s="716"/>
      <c r="H4" s="716"/>
      <c r="I4" s="716"/>
      <c r="J4" s="716"/>
      <c r="K4" s="716"/>
      <c r="L4" s="716"/>
      <c r="Q4" s="4"/>
      <c r="R4" s="4"/>
      <c r="S4" s="4"/>
      <c r="T4" s="4"/>
    </row>
    <row r="5" spans="2:20" ht="24.75" customHeight="1">
      <c r="B5" s="715" t="s">
        <v>24</v>
      </c>
      <c r="C5" s="716"/>
      <c r="D5" s="716"/>
      <c r="E5" s="716"/>
      <c r="F5" s="716"/>
      <c r="G5" s="716"/>
      <c r="H5" s="716"/>
      <c r="I5" s="716"/>
      <c r="J5" s="716"/>
      <c r="K5" s="716"/>
      <c r="L5" s="716"/>
      <c r="Q5" s="4"/>
      <c r="R5" s="4"/>
      <c r="S5" s="4"/>
      <c r="T5" s="4"/>
    </row>
    <row r="6" spans="2:20" ht="24.75" customHeight="1">
      <c r="B6" s="715" t="str">
        <f>ปร5!A6</f>
        <v xml:space="preserve">คำนวณราคากลางโดย  :บัญชีงานก่อสร้าง 2566/ ราคาจากพาณิชย์จังหวัด 2568/สืบราคา </v>
      </c>
      <c r="C6" s="716"/>
      <c r="D6" s="716"/>
      <c r="E6" s="716"/>
      <c r="F6" s="716"/>
      <c r="G6" s="716"/>
      <c r="H6" s="716"/>
      <c r="I6" s="716"/>
      <c r="J6" s="716"/>
      <c r="K6" s="716"/>
      <c r="L6" s="716"/>
      <c r="Q6" s="4"/>
      <c r="R6" s="4"/>
      <c r="S6" s="4"/>
      <c r="T6" s="4"/>
    </row>
    <row r="7" spans="2:20" ht="24.75" customHeight="1">
      <c r="B7" s="810" t="s">
        <v>2</v>
      </c>
      <c r="C7" s="810"/>
      <c r="D7" s="810"/>
      <c r="E7" s="810"/>
      <c r="F7" s="810"/>
      <c r="G7" s="810"/>
      <c r="H7" s="810"/>
      <c r="I7" s="810"/>
      <c r="J7" s="810"/>
      <c r="K7" s="810"/>
      <c r="L7" s="812" t="s">
        <v>2</v>
      </c>
      <c r="Q7" s="4"/>
      <c r="R7" s="4"/>
      <c r="S7" s="4"/>
      <c r="T7" s="4"/>
    </row>
    <row r="8" spans="2:20" ht="24.75" customHeight="1">
      <c r="B8" s="817" t="s">
        <v>47</v>
      </c>
      <c r="C8" s="818" t="s">
        <v>8</v>
      </c>
      <c r="D8" s="819"/>
      <c r="E8" s="817" t="s">
        <v>67</v>
      </c>
      <c r="F8" s="817" t="s">
        <v>68</v>
      </c>
      <c r="G8" s="822" t="s">
        <v>69</v>
      </c>
      <c r="H8" s="823"/>
      <c r="I8" s="824" t="s">
        <v>70</v>
      </c>
      <c r="J8" s="823"/>
      <c r="K8" s="101" t="s">
        <v>71</v>
      </c>
      <c r="L8" s="817" t="s">
        <v>10</v>
      </c>
      <c r="Q8" s="4" t="s">
        <v>68</v>
      </c>
      <c r="R8" s="4"/>
      <c r="S8" s="4"/>
      <c r="T8" s="4"/>
    </row>
    <row r="9" spans="2:20" ht="24.75" customHeight="1">
      <c r="B9" s="743"/>
      <c r="C9" s="748"/>
      <c r="D9" s="749"/>
      <c r="E9" s="743"/>
      <c r="F9" s="743"/>
      <c r="G9" s="56" t="s">
        <v>72</v>
      </c>
      <c r="H9" s="57" t="s">
        <v>73</v>
      </c>
      <c r="I9" s="56" t="s">
        <v>72</v>
      </c>
      <c r="J9" s="57" t="s">
        <v>73</v>
      </c>
      <c r="K9" s="102" t="s">
        <v>74</v>
      </c>
      <c r="L9" s="743"/>
      <c r="Q9" s="4"/>
      <c r="R9" s="4"/>
      <c r="S9" s="4"/>
      <c r="T9" s="4"/>
    </row>
    <row r="10" spans="2:20" ht="24.75" customHeight="1">
      <c r="B10" s="58"/>
      <c r="C10" s="813" t="s">
        <v>691</v>
      </c>
      <c r="D10" s="814"/>
      <c r="E10" s="58"/>
      <c r="F10" s="59"/>
      <c r="G10" s="58"/>
      <c r="H10" s="58"/>
      <c r="I10" s="58"/>
      <c r="J10" s="58"/>
      <c r="K10" s="103"/>
      <c r="L10" s="104"/>
      <c r="Q10" s="4"/>
      <c r="R10" s="4"/>
      <c r="S10" s="4"/>
      <c r="T10" s="4"/>
    </row>
    <row r="11" spans="2:20" ht="24.75" customHeight="1">
      <c r="B11" s="60"/>
      <c r="C11" s="820" t="s">
        <v>692</v>
      </c>
      <c r="D11" s="821"/>
      <c r="E11" s="60"/>
      <c r="F11" s="61"/>
      <c r="G11" s="62"/>
      <c r="H11" s="60"/>
      <c r="I11" s="60"/>
      <c r="J11" s="105"/>
      <c r="K11" s="106"/>
      <c r="L11" s="107"/>
      <c r="Q11" s="4"/>
      <c r="R11" s="4"/>
      <c r="S11" s="4"/>
      <c r="T11" s="4"/>
    </row>
    <row r="12" spans="2:20" ht="24.75" customHeight="1">
      <c r="B12" s="63"/>
      <c r="C12" s="773" t="s">
        <v>693</v>
      </c>
      <c r="D12" s="774"/>
      <c r="E12" s="64"/>
      <c r="F12" s="65"/>
      <c r="G12" s="66"/>
      <c r="H12" s="67"/>
      <c r="I12" s="67"/>
      <c r="J12" s="67"/>
      <c r="K12" s="108"/>
      <c r="L12" s="109"/>
      <c r="Q12" s="4"/>
      <c r="R12" s="4"/>
      <c r="S12" s="4"/>
      <c r="T12" s="4"/>
    </row>
    <row r="13" spans="2:20" ht="45.75" customHeight="1">
      <c r="B13" s="68"/>
      <c r="C13" s="69"/>
      <c r="D13" s="70" t="s">
        <v>694</v>
      </c>
      <c r="E13" s="71" t="s">
        <v>132</v>
      </c>
      <c r="F13" s="72">
        <v>1</v>
      </c>
      <c r="G13" s="73"/>
      <c r="H13" s="67"/>
      <c r="I13" s="67"/>
      <c r="J13" s="67"/>
      <c r="K13" s="110"/>
      <c r="L13" s="111"/>
      <c r="Q13" s="4">
        <v>1</v>
      </c>
      <c r="R13" s="4"/>
      <c r="S13" s="4"/>
      <c r="T13" s="4"/>
    </row>
    <row r="14" spans="2:20" ht="24.75" customHeight="1">
      <c r="B14" s="75"/>
      <c r="C14" s="773" t="s">
        <v>695</v>
      </c>
      <c r="D14" s="774"/>
      <c r="E14" s="66"/>
      <c r="F14" s="76"/>
      <c r="G14" s="66"/>
      <c r="H14" s="67"/>
      <c r="I14" s="67"/>
      <c r="J14" s="67"/>
      <c r="K14" s="108"/>
      <c r="L14" s="112"/>
      <c r="Q14" s="4"/>
      <c r="R14" s="4"/>
      <c r="S14" s="4"/>
      <c r="T14" s="4"/>
    </row>
    <row r="15" spans="2:20" ht="24.75" customHeight="1">
      <c r="B15" s="75"/>
      <c r="C15" s="77"/>
      <c r="D15" s="78" t="s">
        <v>696</v>
      </c>
      <c r="E15" s="79" t="s">
        <v>132</v>
      </c>
      <c r="F15" s="72">
        <v>62</v>
      </c>
      <c r="G15" s="73"/>
      <c r="H15" s="67"/>
      <c r="I15" s="67"/>
      <c r="J15" s="67"/>
      <c r="K15" s="108"/>
      <c r="L15" s="112"/>
      <c r="Q15" s="4">
        <v>62</v>
      </c>
      <c r="R15" s="4"/>
      <c r="S15" s="4"/>
      <c r="T15" s="4"/>
    </row>
    <row r="16" spans="2:20" ht="24.75" customHeight="1">
      <c r="B16" s="75"/>
      <c r="C16" s="77" t="s">
        <v>697</v>
      </c>
      <c r="D16" s="80"/>
      <c r="E16" s="75"/>
      <c r="F16" s="81"/>
      <c r="G16" s="75"/>
      <c r="H16" s="67"/>
      <c r="I16" s="67"/>
      <c r="J16" s="67"/>
      <c r="K16" s="108"/>
      <c r="L16" s="112"/>
      <c r="Q16" s="4"/>
      <c r="R16" s="4"/>
      <c r="S16" s="4"/>
      <c r="T16" s="4"/>
    </row>
    <row r="17" spans="2:20" ht="45" customHeight="1">
      <c r="B17" s="75"/>
      <c r="C17" s="77"/>
      <c r="D17" s="82" t="s">
        <v>585</v>
      </c>
      <c r="E17" s="83" t="s">
        <v>132</v>
      </c>
      <c r="F17" s="84">
        <v>2</v>
      </c>
      <c r="G17" s="67"/>
      <c r="H17" s="67"/>
      <c r="I17" s="67"/>
      <c r="J17" s="67"/>
      <c r="K17" s="108"/>
      <c r="L17" s="112"/>
      <c r="Q17" s="4">
        <v>2</v>
      </c>
      <c r="R17" s="4"/>
      <c r="S17" s="4"/>
      <c r="T17" s="4"/>
    </row>
    <row r="18" spans="2:20" ht="47.25" customHeight="1">
      <c r="B18" s="75"/>
      <c r="C18" s="77"/>
      <c r="D18" s="82" t="s">
        <v>586</v>
      </c>
      <c r="E18" s="83" t="s">
        <v>132</v>
      </c>
      <c r="F18" s="84">
        <v>1</v>
      </c>
      <c r="G18" s="67"/>
      <c r="H18" s="67"/>
      <c r="I18" s="67"/>
      <c r="J18" s="67"/>
      <c r="K18" s="108"/>
      <c r="L18" s="112"/>
      <c r="Q18" s="4">
        <v>1</v>
      </c>
      <c r="R18" s="4"/>
      <c r="S18" s="4"/>
      <c r="T18" s="4"/>
    </row>
    <row r="19" spans="2:20" ht="24.75" customHeight="1">
      <c r="B19" s="75"/>
      <c r="C19" s="77"/>
      <c r="D19" s="86" t="s">
        <v>624</v>
      </c>
      <c r="E19" s="83" t="s">
        <v>625</v>
      </c>
      <c r="F19" s="84">
        <v>8</v>
      </c>
      <c r="G19" s="87"/>
      <c r="H19" s="67"/>
      <c r="I19" s="67"/>
      <c r="J19" s="67"/>
      <c r="K19" s="108"/>
      <c r="L19" s="112"/>
      <c r="Q19" s="4">
        <v>8</v>
      </c>
      <c r="R19" s="4"/>
      <c r="S19" s="4"/>
      <c r="T19" s="4"/>
    </row>
    <row r="20" spans="2:20" ht="24.75" customHeight="1">
      <c r="B20" s="75"/>
      <c r="C20" s="77"/>
      <c r="D20" s="86" t="s">
        <v>626</v>
      </c>
      <c r="E20" s="83" t="s">
        <v>625</v>
      </c>
      <c r="F20" s="84">
        <v>1</v>
      </c>
      <c r="G20" s="87"/>
      <c r="H20" s="67"/>
      <c r="I20" s="67"/>
      <c r="J20" s="67"/>
      <c r="K20" s="108"/>
      <c r="L20" s="112"/>
      <c r="Q20" s="4">
        <v>1</v>
      </c>
      <c r="R20" s="4"/>
      <c r="S20" s="4"/>
      <c r="T20" s="4"/>
    </row>
    <row r="21" spans="2:20" ht="24.75" customHeight="1">
      <c r="B21" s="75"/>
      <c r="C21" s="77"/>
      <c r="D21" s="85" t="s">
        <v>698</v>
      </c>
      <c r="E21" s="88" t="s">
        <v>132</v>
      </c>
      <c r="F21" s="84">
        <v>2</v>
      </c>
      <c r="G21" s="87"/>
      <c r="H21" s="67"/>
      <c r="I21" s="67"/>
      <c r="J21" s="67"/>
      <c r="K21" s="108"/>
      <c r="L21" s="112"/>
      <c r="Q21" s="4">
        <v>2</v>
      </c>
      <c r="R21" s="4"/>
      <c r="S21" s="4"/>
      <c r="T21" s="4"/>
    </row>
    <row r="22" spans="2:20" ht="24.75" customHeight="1">
      <c r="B22" s="75"/>
      <c r="C22" s="77"/>
      <c r="D22" s="85" t="s">
        <v>661</v>
      </c>
      <c r="E22" s="88" t="s">
        <v>132</v>
      </c>
      <c r="F22" s="84">
        <v>1</v>
      </c>
      <c r="G22" s="87"/>
      <c r="H22" s="67"/>
      <c r="I22" s="67"/>
      <c r="J22" s="67"/>
      <c r="K22" s="108"/>
      <c r="L22" s="112"/>
      <c r="Q22" s="4">
        <v>1</v>
      </c>
      <c r="R22" s="4"/>
      <c r="S22" s="4"/>
      <c r="T22" s="4"/>
    </row>
    <row r="23" spans="2:20" ht="24.75" customHeight="1">
      <c r="B23" s="75"/>
      <c r="C23" s="77"/>
      <c r="D23" s="86" t="s">
        <v>674</v>
      </c>
      <c r="E23" s="88" t="s">
        <v>132</v>
      </c>
      <c r="F23" s="84">
        <v>8</v>
      </c>
      <c r="G23" s="89"/>
      <c r="H23" s="67"/>
      <c r="I23" s="67"/>
      <c r="J23" s="67"/>
      <c r="K23" s="108"/>
      <c r="L23" s="112"/>
      <c r="Q23" s="4">
        <v>8</v>
      </c>
      <c r="R23" s="4"/>
      <c r="S23" s="4"/>
      <c r="T23" s="4"/>
    </row>
    <row r="24" spans="2:20" ht="24.75" customHeight="1">
      <c r="B24" s="75"/>
      <c r="C24" s="77"/>
      <c r="D24" s="86"/>
      <c r="E24" s="90"/>
      <c r="F24" s="84"/>
      <c r="G24" s="89"/>
      <c r="H24" s="67"/>
      <c r="I24" s="67"/>
      <c r="J24" s="67"/>
      <c r="K24" s="108"/>
      <c r="L24" s="112"/>
      <c r="Q24" s="4"/>
      <c r="R24" s="4"/>
      <c r="S24" s="4"/>
      <c r="T24" s="4"/>
    </row>
    <row r="25" spans="2:20" ht="24.75" customHeight="1">
      <c r="B25" s="75"/>
      <c r="C25" s="77" t="s">
        <v>699</v>
      </c>
      <c r="D25" s="80"/>
      <c r="E25" s="60"/>
      <c r="F25" s="81"/>
      <c r="G25" s="75"/>
      <c r="H25" s="67"/>
      <c r="I25" s="67"/>
      <c r="J25" s="67"/>
      <c r="K25" s="108"/>
      <c r="L25" s="112"/>
      <c r="Q25" s="4"/>
      <c r="R25" s="4"/>
      <c r="S25" s="4"/>
      <c r="T25" s="4"/>
    </row>
    <row r="26" spans="2:20" ht="24.75" customHeight="1">
      <c r="B26" s="75"/>
      <c r="C26" s="77"/>
      <c r="D26" s="91" t="s">
        <v>700</v>
      </c>
      <c r="E26" s="60" t="s">
        <v>132</v>
      </c>
      <c r="F26" s="92">
        <v>1</v>
      </c>
      <c r="G26" s="613"/>
      <c r="H26" s="614"/>
      <c r="I26" s="67"/>
      <c r="J26" s="67"/>
      <c r="K26" s="108"/>
      <c r="L26" s="112"/>
      <c r="Q26" s="4">
        <v>1</v>
      </c>
      <c r="R26" s="4"/>
      <c r="S26" s="4"/>
      <c r="T26" s="4"/>
    </row>
    <row r="27" spans="2:20" ht="24.75" customHeight="1">
      <c r="B27" s="75"/>
      <c r="C27" s="77"/>
      <c r="D27" s="91" t="s">
        <v>701</v>
      </c>
      <c r="E27" s="60"/>
      <c r="F27" s="81"/>
      <c r="G27" s="75"/>
      <c r="H27" s="67"/>
      <c r="I27" s="67"/>
      <c r="J27" s="67"/>
      <c r="K27" s="108"/>
      <c r="L27" s="112"/>
      <c r="Q27" s="4"/>
      <c r="R27" s="4"/>
      <c r="S27" s="4"/>
      <c r="T27" s="4"/>
    </row>
    <row r="28" spans="2:20" ht="24.75" customHeight="1">
      <c r="B28" s="96"/>
      <c r="C28" s="94"/>
      <c r="D28" s="95"/>
      <c r="E28" s="60"/>
      <c r="F28" s="97"/>
      <c r="G28" s="98"/>
      <c r="H28" s="67"/>
      <c r="I28" s="67"/>
      <c r="J28" s="67"/>
      <c r="K28" s="108"/>
      <c r="L28" s="113"/>
      <c r="Q28" s="4"/>
      <c r="R28" s="4"/>
      <c r="S28" s="4"/>
      <c r="T28" s="4"/>
    </row>
    <row r="29" spans="2:20" ht="24.75" customHeight="1">
      <c r="B29" s="96"/>
      <c r="C29" s="793"/>
      <c r="D29" s="794"/>
      <c r="E29" s="60"/>
      <c r="F29" s="97"/>
      <c r="G29" s="98"/>
      <c r="H29" s="67"/>
      <c r="I29" s="67"/>
      <c r="J29" s="67"/>
      <c r="K29" s="108"/>
      <c r="L29" s="113"/>
      <c r="Q29" s="4"/>
      <c r="R29" s="4"/>
      <c r="S29" s="4"/>
      <c r="T29" s="4"/>
    </row>
    <row r="30" spans="2:20" ht="24.75" customHeight="1">
      <c r="B30" s="99"/>
      <c r="C30" s="750" t="s">
        <v>702</v>
      </c>
      <c r="D30" s="671"/>
      <c r="E30" s="99"/>
      <c r="F30" s="100"/>
      <c r="G30" s="99"/>
      <c r="H30" s="99"/>
      <c r="I30" s="114"/>
      <c r="J30" s="99"/>
      <c r="K30" s="115"/>
      <c r="L30" s="116"/>
      <c r="M30" s="53"/>
      <c r="N30" s="117"/>
      <c r="Q30" s="4"/>
      <c r="R30" s="4"/>
      <c r="S30" s="4"/>
      <c r="T30" s="4"/>
    </row>
    <row r="31" spans="2:20">
      <c r="M31" s="118"/>
      <c r="N31" s="4"/>
      <c r="Q31" s="4"/>
      <c r="R31" s="4"/>
      <c r="S31" s="4"/>
      <c r="T31" s="4"/>
    </row>
  </sheetData>
  <mergeCells count="20">
    <mergeCell ref="B1:L1"/>
    <mergeCell ref="B2:L2"/>
    <mergeCell ref="B3:L3"/>
    <mergeCell ref="B4:L4"/>
    <mergeCell ref="B5:L5"/>
    <mergeCell ref="B6:L6"/>
    <mergeCell ref="B7:L7"/>
    <mergeCell ref="G8:H8"/>
    <mergeCell ref="I8:J8"/>
    <mergeCell ref="C10:D10"/>
    <mergeCell ref="F8:F9"/>
    <mergeCell ref="L8:L9"/>
    <mergeCell ref="C29:D29"/>
    <mergeCell ref="C30:D30"/>
    <mergeCell ref="B8:B9"/>
    <mergeCell ref="E8:E9"/>
    <mergeCell ref="C8:D9"/>
    <mergeCell ref="C11:D11"/>
    <mergeCell ref="C12:D12"/>
    <mergeCell ref="C14:D14"/>
  </mergeCells>
  <pageMargins left="0.31496062992126" right="0.23622047244094499" top="0.74803149606299202" bottom="0.74803149606299202" header="0.31496062992126" footer="0.31496062992126"/>
  <pageSetup paperSize="9" scale="54" orientation="portrait" r:id="rId1"/>
  <headerFooter>
    <oddHeader>&amp;R&amp;"Angsana New,ธรรมดา"&amp;14แบบปร.4(ข)แผ่น &amp;P/&amp;N</oddHeader>
  </headerFooter>
  <rowBreaks count="1" manualBreakCount="1">
    <brk id="30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836"/>
  <sheetViews>
    <sheetView showGridLines="0" view="pageBreakPreview" topLeftCell="A5" zoomScaleNormal="100" zoomScaleSheetLayoutView="100" workbookViewId="0">
      <selection activeCell="G20" sqref="G20"/>
    </sheetView>
  </sheetViews>
  <sheetFormatPr defaultColWidth="10.6640625" defaultRowHeight="18.75"/>
  <cols>
    <col min="1" max="1" width="8.5" style="4" customWidth="1"/>
    <col min="2" max="2" width="47.5" style="4" customWidth="1"/>
    <col min="3" max="3" width="19.5" style="4" customWidth="1"/>
    <col min="4" max="4" width="24.1640625" style="4" customWidth="1"/>
    <col min="5" max="5" width="16" style="4" customWidth="1"/>
    <col min="6" max="6" width="21.83203125" style="4" customWidth="1"/>
    <col min="7" max="9" width="18.33203125" style="4" customWidth="1"/>
    <col min="10" max="16384" width="10.6640625" style="4"/>
  </cols>
  <sheetData>
    <row r="2" spans="2:8" ht="30.75">
      <c r="B2" s="826" t="s">
        <v>703</v>
      </c>
      <c r="C2" s="827"/>
      <c r="D2" s="827"/>
      <c r="E2" s="828"/>
      <c r="F2" s="829" t="s">
        <v>704</v>
      </c>
      <c r="G2" s="830"/>
    </row>
    <row r="3" spans="2:8" ht="23.1" customHeight="1">
      <c r="B3" s="5" t="s">
        <v>705</v>
      </c>
      <c r="C3" s="6"/>
      <c r="D3" s="6"/>
      <c r="E3" s="7"/>
      <c r="F3" s="8" t="s">
        <v>706</v>
      </c>
      <c r="G3" s="9">
        <v>0</v>
      </c>
    </row>
    <row r="4" spans="2:8" ht="23.1" customHeight="1">
      <c r="B4" s="831"/>
      <c r="C4" s="832"/>
      <c r="D4" s="832"/>
      <c r="E4" s="10"/>
      <c r="F4" s="8" t="s">
        <v>707</v>
      </c>
      <c r="G4" s="9">
        <v>0.05</v>
      </c>
    </row>
    <row r="5" spans="2:8" ht="23.1" customHeight="1">
      <c r="B5" s="11" t="s">
        <v>708</v>
      </c>
      <c r="C5" s="12"/>
      <c r="D5" s="13">
        <f>ปร5!F10</f>
        <v>0</v>
      </c>
      <c r="E5" s="10" t="s">
        <v>709</v>
      </c>
      <c r="F5" s="8" t="s">
        <v>710</v>
      </c>
      <c r="G5" s="14">
        <v>7.0000000000000007E-2</v>
      </c>
    </row>
    <row r="6" spans="2:8" ht="23.1" customHeight="1">
      <c r="B6" s="15" t="s">
        <v>711</v>
      </c>
      <c r="C6" s="833" t="s">
        <v>712</v>
      </c>
      <c r="D6" s="833"/>
      <c r="E6" s="10"/>
      <c r="F6" s="8" t="s">
        <v>713</v>
      </c>
      <c r="G6" s="9">
        <v>7.0000000000000007E-2</v>
      </c>
    </row>
    <row r="7" spans="2:8" ht="23.1" customHeight="1">
      <c r="B7" s="16"/>
      <c r="C7" s="12"/>
      <c r="D7" s="12"/>
      <c r="E7" s="10"/>
      <c r="F7" s="17"/>
      <c r="G7" s="18"/>
    </row>
    <row r="8" spans="2:8" ht="23.1" customHeight="1">
      <c r="B8" s="19" t="s">
        <v>714</v>
      </c>
      <c r="C8" s="20">
        <f>IF(C9&lt;499999,500000,VLOOKUP(C9,'คำนวณ Factor F '!factor_table,1,TRUE))</f>
        <v>500000</v>
      </c>
      <c r="D8" s="21" t="s">
        <v>715</v>
      </c>
      <c r="E8" s="10"/>
      <c r="F8" s="22" t="s">
        <v>55</v>
      </c>
      <c r="G8" s="23" t="s">
        <v>716</v>
      </c>
      <c r="H8" s="610" t="s">
        <v>717</v>
      </c>
    </row>
    <row r="9" spans="2:8" ht="23.1" customHeight="1">
      <c r="B9" s="24" t="s">
        <v>718</v>
      </c>
      <c r="C9" s="25">
        <f>D5</f>
        <v>0</v>
      </c>
      <c r="D9" s="12" t="s">
        <v>719</v>
      </c>
      <c r="E9" s="10"/>
      <c r="F9" s="26" t="s">
        <v>720</v>
      </c>
      <c r="G9" s="27"/>
    </row>
    <row r="10" spans="2:8" ht="23.1" customHeight="1">
      <c r="B10" s="28" t="s">
        <v>721</v>
      </c>
      <c r="C10" s="29">
        <f>IF(C9&gt;500000001,500000001,INDEX('คำนวณ Factor F '!factor_table,MATCH(C8,'คำนวณ Factor F '!factor_table,0)+1,1))</f>
        <v>1000000</v>
      </c>
      <c r="D10" s="30" t="s">
        <v>722</v>
      </c>
      <c r="E10" s="10"/>
      <c r="F10" s="31">
        <v>500000</v>
      </c>
      <c r="G10" s="32">
        <v>13.095000000000001</v>
      </c>
    </row>
    <row r="11" spans="2:8" ht="23.1" customHeight="1">
      <c r="B11" s="16"/>
      <c r="C11" s="12"/>
      <c r="D11" s="12"/>
      <c r="E11" s="10"/>
      <c r="F11" s="31">
        <v>1000000</v>
      </c>
      <c r="G11" s="33">
        <v>1.3073999999999999</v>
      </c>
    </row>
    <row r="12" spans="2:8" ht="23.1" customHeight="1">
      <c r="B12" s="34" t="s">
        <v>723</v>
      </c>
      <c r="C12" s="35">
        <f>VLOOKUP(C8,$F$10:$G$33,2,FALSE)</f>
        <v>13.095000000000001</v>
      </c>
      <c r="D12" s="12" t="s">
        <v>724</v>
      </c>
      <c r="E12" s="10"/>
      <c r="F12" s="31">
        <v>2000000</v>
      </c>
      <c r="G12" s="33">
        <v>1.306</v>
      </c>
    </row>
    <row r="13" spans="2:8" ht="23.1" customHeight="1">
      <c r="B13" s="34" t="s">
        <v>725</v>
      </c>
      <c r="C13" s="35">
        <f>VLOOKUP(C10,$F$10:$G$33,2,FALSE)</f>
        <v>1.3073999999999999</v>
      </c>
      <c r="D13" s="12" t="s">
        <v>726</v>
      </c>
      <c r="E13" s="10"/>
      <c r="F13" s="31">
        <v>5000000</v>
      </c>
      <c r="G13" s="36">
        <v>1.3035000000000001</v>
      </c>
    </row>
    <row r="14" spans="2:8" ht="23.1" customHeight="1">
      <c r="B14" s="24" t="s">
        <v>711</v>
      </c>
      <c r="C14" s="37">
        <f>ROUND(C12-(((C12-C13)*(C9-C8))/(C10-C8)),4)</f>
        <v>24.8826</v>
      </c>
      <c r="D14" s="38" t="s">
        <v>727</v>
      </c>
      <c r="E14" s="10"/>
      <c r="F14" s="31">
        <v>10000000</v>
      </c>
      <c r="G14" s="36">
        <v>1.2981</v>
      </c>
    </row>
    <row r="15" spans="2:8" ht="23.1" customHeight="1">
      <c r="B15" s="16"/>
      <c r="C15" s="12"/>
      <c r="D15" s="38"/>
      <c r="E15" s="10"/>
      <c r="F15" s="31">
        <v>15000000</v>
      </c>
      <c r="G15" s="33">
        <v>1.2630999999999999</v>
      </c>
    </row>
    <row r="16" spans="2:8" ht="23.1" customHeight="1">
      <c r="B16" s="34" t="s">
        <v>728</v>
      </c>
      <c r="C16" s="39">
        <f>C9*C14</f>
        <v>0</v>
      </c>
      <c r="D16" s="12"/>
      <c r="E16" s="10"/>
      <c r="F16" s="31">
        <v>20000000</v>
      </c>
      <c r="G16" s="33">
        <v>1.2556</v>
      </c>
    </row>
    <row r="17" spans="2:7" ht="23.1" customHeight="1">
      <c r="B17" s="834" t="s">
        <v>1</v>
      </c>
      <c r="C17" s="835"/>
      <c r="D17" s="835"/>
      <c r="E17" s="836"/>
      <c r="F17" s="31">
        <v>25000000</v>
      </c>
      <c r="G17" s="33">
        <v>1.2285999999999999</v>
      </c>
    </row>
    <row r="18" spans="2:7" ht="23.1" customHeight="1">
      <c r="B18" s="16"/>
      <c r="C18" s="12"/>
      <c r="D18" s="12"/>
      <c r="E18" s="10"/>
      <c r="F18" s="31">
        <v>30000000</v>
      </c>
      <c r="G18" s="33">
        <v>1.2204999999999999</v>
      </c>
    </row>
    <row r="19" spans="2:7" ht="23.1" customHeight="1">
      <c r="B19" s="16"/>
      <c r="C19" s="12"/>
      <c r="D19" s="12"/>
      <c r="E19" s="10"/>
      <c r="F19" s="31">
        <v>40000000</v>
      </c>
      <c r="G19" s="33">
        <v>1.2201</v>
      </c>
    </row>
    <row r="20" spans="2:7" ht="23.1" customHeight="1">
      <c r="B20" s="16"/>
      <c r="C20" s="21" t="s">
        <v>1</v>
      </c>
      <c r="D20" s="12"/>
      <c r="E20" s="10"/>
      <c r="F20" s="31">
        <v>50000000</v>
      </c>
      <c r="G20" s="33">
        <v>1.2202999999999999</v>
      </c>
    </row>
    <row r="21" spans="2:7" ht="23.1" customHeight="1">
      <c r="B21" s="16"/>
      <c r="C21" s="12" t="s">
        <v>1</v>
      </c>
      <c r="D21" s="12"/>
      <c r="E21" s="10"/>
      <c r="F21" s="31">
        <v>60000000</v>
      </c>
      <c r="G21" s="33">
        <v>1.2103999999999999</v>
      </c>
    </row>
    <row r="22" spans="2:7" ht="23.1" customHeight="1">
      <c r="B22" s="16"/>
      <c r="C22" s="12" t="s">
        <v>1</v>
      </c>
      <c r="D22" s="12"/>
      <c r="E22" s="10"/>
      <c r="F22" s="31">
        <v>70000000</v>
      </c>
      <c r="G22" s="33">
        <v>1.2095</v>
      </c>
    </row>
    <row r="23" spans="2:7" ht="23.1" customHeight="1">
      <c r="B23" s="40"/>
      <c r="C23" s="41" t="s">
        <v>1</v>
      </c>
      <c r="D23" s="38"/>
      <c r="E23" s="10"/>
      <c r="F23" s="31">
        <v>80000000</v>
      </c>
      <c r="G23" s="33">
        <v>1.2095</v>
      </c>
    </row>
    <row r="24" spans="2:7" ht="23.1" customHeight="1">
      <c r="B24" s="16"/>
      <c r="C24" s="12" t="s">
        <v>1</v>
      </c>
      <c r="D24" s="12"/>
      <c r="E24" s="10"/>
      <c r="F24" s="31">
        <v>90000000</v>
      </c>
      <c r="G24" s="33">
        <v>1.2094</v>
      </c>
    </row>
    <row r="25" spans="2:7" ht="23.1" customHeight="1">
      <c r="B25" s="16"/>
      <c r="C25" s="12"/>
      <c r="D25" s="12"/>
      <c r="E25" s="42"/>
      <c r="F25" s="31">
        <v>100000000</v>
      </c>
      <c r="G25" s="33">
        <v>1.2094</v>
      </c>
    </row>
    <row r="26" spans="2:7" ht="23.1" customHeight="1">
      <c r="B26" s="16"/>
      <c r="C26" s="12"/>
      <c r="D26" s="12"/>
      <c r="E26" s="10"/>
      <c r="F26" s="31">
        <v>150000000</v>
      </c>
      <c r="G26" s="33">
        <v>1.2070000000000001</v>
      </c>
    </row>
    <row r="27" spans="2:7" ht="23.1" customHeight="1">
      <c r="B27" s="16"/>
      <c r="C27" s="12"/>
      <c r="D27" s="12"/>
      <c r="E27" s="43" t="s">
        <v>1</v>
      </c>
      <c r="F27" s="31">
        <v>200000000</v>
      </c>
      <c r="G27" s="33">
        <v>1.2073</v>
      </c>
    </row>
    <row r="28" spans="2:7" ht="23.1" customHeight="1">
      <c r="B28" s="16"/>
      <c r="C28" s="12"/>
      <c r="D28" s="12"/>
      <c r="E28" s="10"/>
      <c r="F28" s="31">
        <v>250000000</v>
      </c>
      <c r="G28" s="33">
        <v>1.2070000000000001</v>
      </c>
    </row>
    <row r="29" spans="2:7" ht="23.1" customHeight="1">
      <c r="B29" s="16"/>
      <c r="C29" s="12"/>
      <c r="D29" s="12"/>
      <c r="E29" s="42"/>
      <c r="F29" s="31">
        <v>300000000</v>
      </c>
      <c r="G29" s="33">
        <v>1.2012</v>
      </c>
    </row>
    <row r="30" spans="2:7" ht="23.1" customHeight="1">
      <c r="B30" s="16"/>
      <c r="C30" s="12"/>
      <c r="D30" s="12"/>
      <c r="E30" s="10"/>
      <c r="F30" s="31">
        <v>350000000</v>
      </c>
      <c r="G30" s="33">
        <v>1.1931</v>
      </c>
    </row>
    <row r="31" spans="2:7" ht="23.1" customHeight="1">
      <c r="B31" s="16"/>
      <c r="C31" s="12"/>
      <c r="D31" s="12"/>
      <c r="E31" s="42"/>
      <c r="F31" s="31">
        <v>400000000</v>
      </c>
      <c r="G31" s="33">
        <v>1.1929000000000001</v>
      </c>
    </row>
    <row r="32" spans="2:7" ht="23.1" customHeight="1">
      <c r="B32" s="16"/>
      <c r="C32" s="12"/>
      <c r="D32" s="12"/>
      <c r="E32" s="10"/>
      <c r="F32" s="31">
        <v>500000000</v>
      </c>
      <c r="G32" s="33">
        <v>1.1926000000000001</v>
      </c>
    </row>
    <row r="33" spans="2:7" ht="23.1" customHeight="1">
      <c r="B33" s="44"/>
      <c r="C33" s="45"/>
      <c r="D33" s="45"/>
      <c r="E33" s="46"/>
      <c r="F33" s="47">
        <v>500000001</v>
      </c>
      <c r="G33" s="33">
        <v>1.1863999999999999</v>
      </c>
    </row>
    <row r="34" spans="2:7" ht="23.1" customHeight="1"/>
    <row r="35" spans="2:7" ht="23.1" customHeight="1"/>
    <row r="36" spans="2:7" ht="23.1" customHeight="1"/>
    <row r="37" spans="2:7" ht="23.1" customHeight="1"/>
    <row r="38" spans="2:7" ht="23.1" customHeight="1"/>
    <row r="39" spans="2:7" ht="23.1" customHeight="1"/>
    <row r="40" spans="2:7" ht="23.1" customHeight="1"/>
    <row r="41" spans="2:7" ht="23.1" customHeight="1"/>
    <row r="42" spans="2:7" ht="23.1" customHeight="1"/>
    <row r="43" spans="2:7" ht="23.1" customHeight="1"/>
    <row r="44" spans="2:7" ht="23.1" customHeight="1"/>
    <row r="45" spans="2:7" ht="23.1" customHeight="1"/>
    <row r="46" spans="2:7" ht="23.1" customHeight="1"/>
    <row r="47" spans="2:7" ht="23.1" customHeight="1"/>
    <row r="48" spans="2:7" ht="23.1" customHeight="1"/>
    <row r="49" s="4" customFormat="1" ht="23.1" customHeight="1"/>
    <row r="50" s="4" customFormat="1" ht="23.1" customHeight="1"/>
    <row r="51" s="4" customFormat="1" ht="23.1" customHeight="1"/>
    <row r="52" s="4" customFormat="1" ht="23.1" customHeight="1"/>
    <row r="53" s="4" customFormat="1" ht="23.1" customHeight="1"/>
    <row r="54" s="4" customFormat="1" ht="23.1" customHeight="1"/>
    <row r="55" s="4" customFormat="1" ht="23.1" customHeight="1"/>
    <row r="56" s="4" customFormat="1" ht="23.1" customHeight="1"/>
    <row r="57" s="4" customFormat="1" ht="23.1" customHeight="1"/>
    <row r="58" s="4" customFormat="1" ht="23.1" customHeight="1"/>
    <row r="59" s="4" customFormat="1" ht="23.1" customHeight="1"/>
    <row r="60" s="4" customFormat="1" ht="23.1" customHeight="1"/>
    <row r="61" s="4" customFormat="1" ht="23.1" customHeight="1"/>
    <row r="62" s="4" customFormat="1" ht="23.1" customHeight="1"/>
    <row r="63" s="4" customFormat="1" ht="23.1" customHeight="1"/>
    <row r="64" s="4" customFormat="1" ht="23.1" customHeight="1"/>
    <row r="65" s="4" customFormat="1" ht="23.1" customHeight="1"/>
    <row r="66" s="4" customFormat="1" ht="23.1" customHeight="1"/>
    <row r="67" s="4" customFormat="1" ht="23.1" customHeight="1"/>
    <row r="68" s="4" customFormat="1" ht="23.1" customHeight="1"/>
    <row r="69" s="4" customFormat="1" ht="23.1" customHeight="1"/>
    <row r="70" s="4" customFormat="1" ht="23.1" customHeight="1"/>
    <row r="71" s="4" customFormat="1" ht="23.1" customHeight="1"/>
    <row r="72" s="4" customFormat="1" ht="23.1" customHeight="1"/>
    <row r="73" s="4" customFormat="1" ht="23.1" customHeight="1"/>
    <row r="74" s="4" customFormat="1" ht="23.1" customHeight="1"/>
    <row r="75" s="4" customFormat="1" ht="23.1" customHeight="1"/>
    <row r="76" s="4" customFormat="1" ht="23.1" customHeight="1"/>
    <row r="77" s="4" customFormat="1" ht="23.1" customHeight="1"/>
    <row r="78" s="4" customFormat="1" ht="23.1" customHeight="1"/>
    <row r="79" s="4" customFormat="1" ht="23.1" customHeight="1"/>
    <row r="80" s="4" customFormat="1" ht="23.1" customHeight="1"/>
    <row r="81" s="4" customFormat="1" ht="23.1" customHeight="1"/>
    <row r="82" s="4" customFormat="1" ht="23.1" customHeight="1"/>
    <row r="83" s="4" customFormat="1" ht="23.1" customHeight="1"/>
    <row r="84" s="4" customFormat="1" ht="23.1" customHeight="1"/>
    <row r="85" s="4" customFormat="1" ht="23.1" customHeight="1"/>
    <row r="86" s="4" customFormat="1" ht="23.1" customHeight="1"/>
    <row r="87" s="4" customFormat="1" ht="23.1" customHeight="1"/>
    <row r="88" s="4" customFormat="1" ht="23.1" customHeight="1"/>
    <row r="89" s="4" customFormat="1" ht="23.1" customHeight="1"/>
    <row r="90" s="4" customFormat="1" ht="23.1" customHeight="1"/>
    <row r="91" s="4" customFormat="1" ht="23.1" customHeight="1"/>
    <row r="92" s="4" customFormat="1" ht="23.1" customHeight="1"/>
    <row r="93" s="4" customFormat="1" ht="23.1" customHeight="1"/>
    <row r="94" s="4" customFormat="1" ht="23.1" customHeight="1"/>
    <row r="95" s="4" customFormat="1" ht="23.1" customHeight="1"/>
    <row r="96" s="4" customFormat="1" ht="23.1" customHeight="1"/>
    <row r="97" s="4" customFormat="1" ht="23.1" customHeight="1"/>
    <row r="98" s="4" customFormat="1" ht="23.1" customHeight="1"/>
    <row r="99" s="4" customFormat="1" ht="23.1" customHeight="1"/>
    <row r="100" s="4" customFormat="1" ht="23.1" customHeight="1"/>
    <row r="101" s="4" customFormat="1" ht="23.1" customHeight="1"/>
    <row r="102" s="4" customFormat="1" ht="23.1" customHeight="1"/>
    <row r="103" s="4" customFormat="1" ht="23.1" customHeight="1"/>
    <row r="104" s="4" customFormat="1" ht="23.1" customHeight="1"/>
    <row r="105" s="4" customFormat="1" ht="23.1" customHeight="1"/>
    <row r="106" s="4" customFormat="1" ht="23.1" customHeight="1"/>
    <row r="107" s="4" customFormat="1" ht="23.1" customHeight="1"/>
    <row r="108" s="4" customFormat="1" ht="23.1" customHeight="1"/>
    <row r="109" s="4" customFormat="1" ht="23.1" customHeight="1"/>
    <row r="110" s="4" customFormat="1" ht="23.1" customHeight="1"/>
    <row r="111" s="4" customFormat="1" ht="23.1" customHeight="1"/>
    <row r="112" s="4" customFormat="1" ht="23.1" customHeight="1"/>
    <row r="113" s="4" customFormat="1" ht="23.1" customHeight="1"/>
    <row r="114" s="4" customFormat="1" ht="23.1" customHeight="1"/>
    <row r="115" s="4" customFormat="1" ht="23.1" customHeight="1"/>
    <row r="116" s="4" customFormat="1" ht="23.1" customHeight="1"/>
    <row r="117" s="4" customFormat="1" ht="23.1" customHeight="1"/>
    <row r="118" s="4" customFormat="1" ht="23.1" customHeight="1"/>
    <row r="119" s="4" customFormat="1" ht="23.1" customHeight="1"/>
    <row r="120" s="4" customFormat="1" ht="23.1" customHeight="1"/>
    <row r="121" s="4" customFormat="1" ht="23.1" customHeight="1"/>
    <row r="122" s="4" customFormat="1" ht="23.1" customHeight="1"/>
    <row r="123" s="4" customFormat="1" ht="23.1" customHeight="1"/>
    <row r="124" s="4" customFormat="1" ht="23.1" customHeight="1"/>
    <row r="125" s="4" customFormat="1" ht="23.1" customHeight="1"/>
    <row r="126" s="4" customFormat="1" ht="23.1" customHeight="1"/>
    <row r="127" s="4" customFormat="1" ht="23.1" customHeight="1"/>
    <row r="128" s="4" customFormat="1" ht="23.1" customHeight="1"/>
    <row r="129" s="4" customFormat="1" ht="23.1" customHeight="1"/>
    <row r="130" s="4" customFormat="1" ht="23.1" customHeight="1"/>
    <row r="131" s="4" customFormat="1" ht="23.1" customHeight="1"/>
    <row r="132" s="4" customFormat="1" ht="23.1" customHeight="1"/>
    <row r="133" s="4" customFormat="1" ht="23.1" customHeight="1"/>
    <row r="134" s="4" customFormat="1" ht="23.1" customHeight="1"/>
    <row r="135" s="4" customFormat="1" ht="23.1" customHeight="1"/>
    <row r="136" s="4" customFormat="1" ht="23.1" customHeight="1"/>
    <row r="137" s="4" customFormat="1" ht="23.1" customHeight="1"/>
    <row r="138" s="4" customFormat="1" ht="23.1" customHeight="1"/>
    <row r="139" s="4" customFormat="1" ht="23.1" customHeight="1"/>
    <row r="140" s="4" customFormat="1" ht="23.1" customHeight="1"/>
    <row r="141" s="4" customFormat="1" ht="23.1" customHeight="1"/>
    <row r="142" s="4" customFormat="1" ht="23.1" customHeight="1"/>
    <row r="143" s="4" customFormat="1" ht="23.1" customHeight="1"/>
    <row r="144" s="4" customFormat="1" ht="23.1" customHeight="1"/>
    <row r="145" s="4" customFormat="1" ht="23.1" customHeight="1"/>
    <row r="146" s="4" customFormat="1" ht="23.1" customHeight="1"/>
    <row r="147" s="4" customFormat="1" ht="23.1" customHeight="1"/>
    <row r="148" s="4" customFormat="1" ht="23.1" customHeight="1"/>
    <row r="149" s="4" customFormat="1" ht="23.1" customHeight="1"/>
    <row r="150" s="4" customFormat="1" ht="23.1" customHeight="1"/>
    <row r="151" s="4" customFormat="1" ht="23.1" customHeight="1"/>
    <row r="152" s="4" customFormat="1" ht="23.1" customHeight="1"/>
    <row r="153" s="4" customFormat="1" ht="23.1" customHeight="1"/>
    <row r="154" s="4" customFormat="1" ht="23.1" customHeight="1"/>
    <row r="155" s="4" customFormat="1" ht="23.1" customHeight="1"/>
    <row r="156" s="4" customFormat="1" ht="23.1" customHeight="1"/>
    <row r="157" s="4" customFormat="1" ht="23.1" customHeight="1"/>
    <row r="158" s="4" customFormat="1" ht="23.1" customHeight="1"/>
    <row r="159" s="4" customFormat="1" ht="23.1" customHeight="1"/>
    <row r="160" s="4" customFormat="1" ht="23.1" customHeight="1"/>
    <row r="161" s="4" customFormat="1" ht="23.1" customHeight="1"/>
    <row r="162" s="4" customFormat="1" ht="23.1" customHeight="1"/>
    <row r="163" s="4" customFormat="1" ht="23.1" customHeight="1"/>
    <row r="164" s="4" customFormat="1" ht="23.1" customHeight="1"/>
    <row r="165" s="4" customFormat="1" ht="23.1" customHeight="1"/>
    <row r="166" s="4" customFormat="1" ht="23.1" customHeight="1"/>
    <row r="167" s="4" customFormat="1" ht="23.1" customHeight="1"/>
    <row r="168" s="4" customFormat="1" ht="23.1" customHeight="1"/>
    <row r="169" s="4" customFormat="1" ht="23.1" customHeight="1"/>
    <row r="170" s="4" customFormat="1" ht="23.1" customHeight="1"/>
    <row r="171" s="4" customFormat="1" ht="23.1" customHeight="1"/>
    <row r="172" s="4" customFormat="1" ht="23.1" customHeight="1"/>
    <row r="173" s="4" customFormat="1" ht="23.1" customHeight="1"/>
    <row r="174" s="4" customFormat="1" ht="23.1" customHeight="1"/>
    <row r="175" s="4" customFormat="1" ht="23.1" customHeight="1"/>
    <row r="176" s="4" customFormat="1" ht="23.1" customHeight="1"/>
    <row r="177" s="4" customFormat="1" ht="23.1" customHeight="1"/>
    <row r="178" s="4" customFormat="1" ht="23.1" customHeight="1"/>
    <row r="179" s="4" customFormat="1" ht="23.1" customHeight="1"/>
    <row r="180" s="4" customFormat="1" ht="23.1" customHeight="1"/>
    <row r="181" s="4" customFormat="1" ht="23.1" customHeight="1"/>
    <row r="182" s="4" customFormat="1" ht="23.1" customHeight="1"/>
    <row r="183" s="4" customFormat="1" ht="23.1" customHeight="1"/>
    <row r="184" s="4" customFormat="1" ht="23.1" customHeight="1"/>
    <row r="185" s="4" customFormat="1" ht="23.1" customHeight="1"/>
    <row r="186" s="4" customFormat="1" ht="23.1" customHeight="1"/>
    <row r="187" s="4" customFormat="1" ht="23.1" customHeight="1"/>
    <row r="188" s="4" customFormat="1" ht="23.1" customHeight="1"/>
    <row r="189" s="4" customFormat="1" ht="23.1" customHeight="1"/>
    <row r="190" s="4" customFormat="1" ht="23.1" customHeight="1"/>
    <row r="191" s="4" customFormat="1" ht="23.1" customHeight="1"/>
    <row r="192" s="4" customFormat="1" ht="23.1" customHeight="1"/>
    <row r="193" s="4" customFormat="1" ht="23.1" customHeight="1"/>
    <row r="194" s="4" customFormat="1" ht="23.1" customHeight="1"/>
    <row r="195" s="4" customFormat="1" ht="23.1" customHeight="1"/>
    <row r="196" s="4" customFormat="1" ht="23.1" customHeight="1"/>
    <row r="197" s="4" customFormat="1" ht="23.1" customHeight="1"/>
    <row r="198" s="4" customFormat="1" ht="23.1" customHeight="1"/>
    <row r="199" s="4" customFormat="1" ht="23.1" customHeight="1"/>
    <row r="200" s="4" customFormat="1" ht="23.1" customHeight="1"/>
    <row r="201" s="4" customFormat="1" ht="23.1" customHeight="1"/>
    <row r="202" s="4" customFormat="1" ht="23.1" customHeight="1"/>
    <row r="203" s="4" customFormat="1" ht="23.1" customHeight="1"/>
    <row r="204" s="4" customFormat="1" ht="23.1" customHeight="1"/>
    <row r="205" s="4" customFormat="1" ht="23.1" customHeight="1"/>
    <row r="206" s="4" customFormat="1" ht="23.1" customHeight="1"/>
    <row r="207" s="4" customFormat="1" ht="23.1" customHeight="1"/>
    <row r="208" s="4" customFormat="1" ht="23.1" customHeight="1"/>
    <row r="209" s="4" customFormat="1" ht="23.1" customHeight="1"/>
    <row r="210" s="4" customFormat="1" ht="23.1" customHeight="1"/>
    <row r="211" s="4" customFormat="1" ht="23.1" customHeight="1"/>
    <row r="212" s="4" customFormat="1" ht="23.1" customHeight="1"/>
    <row r="213" s="4" customFormat="1" ht="23.1" customHeight="1"/>
    <row r="214" s="4" customFormat="1" ht="23.1" customHeight="1"/>
    <row r="215" s="4" customFormat="1" ht="23.1" customHeight="1"/>
    <row r="216" s="4" customFormat="1" ht="23.1" customHeight="1"/>
    <row r="217" s="4" customFormat="1" ht="23.1" customHeight="1"/>
    <row r="218" s="4" customFormat="1" ht="23.1" customHeight="1"/>
    <row r="219" s="4" customFormat="1" ht="23.1" customHeight="1"/>
    <row r="220" s="4" customFormat="1" ht="23.1" customHeight="1"/>
    <row r="221" s="4" customFormat="1" ht="23.1" customHeight="1"/>
    <row r="222" s="4" customFormat="1" ht="23.1" customHeight="1"/>
    <row r="223" s="4" customFormat="1" ht="23.1" customHeight="1"/>
    <row r="224" s="4" customFormat="1" ht="23.1" customHeight="1"/>
    <row r="225" s="4" customFormat="1" ht="23.1" customHeight="1"/>
    <row r="226" s="4" customFormat="1" ht="23.1" customHeight="1"/>
    <row r="227" s="4" customFormat="1" ht="23.1" customHeight="1"/>
    <row r="228" s="4" customFormat="1" ht="23.1" customHeight="1"/>
    <row r="229" s="4" customFormat="1" ht="23.1" customHeight="1"/>
    <row r="230" s="4" customFormat="1" ht="23.1" customHeight="1"/>
    <row r="231" s="4" customFormat="1" ht="23.1" customHeight="1"/>
    <row r="232" s="4" customFormat="1" ht="23.1" customHeight="1"/>
    <row r="233" s="4" customFormat="1" ht="23.1" customHeight="1"/>
    <row r="234" s="4" customFormat="1" ht="23.1" customHeight="1"/>
    <row r="235" s="4" customFormat="1" ht="23.1" customHeight="1"/>
    <row r="236" s="4" customFormat="1" ht="23.1" customHeight="1"/>
    <row r="237" s="4" customFormat="1" ht="23.1" customHeight="1"/>
    <row r="238" s="4" customFormat="1" ht="23.1" customHeight="1"/>
    <row r="239" s="4" customFormat="1" ht="23.1" customHeight="1"/>
    <row r="240" s="4" customFormat="1" ht="23.1" customHeight="1"/>
    <row r="241" s="4" customFormat="1" ht="23.1" customHeight="1"/>
    <row r="242" s="4" customFormat="1" ht="23.1" customHeight="1"/>
    <row r="243" s="4" customFormat="1" ht="23.1" customHeight="1"/>
    <row r="244" s="4" customFormat="1" ht="23.1" customHeight="1"/>
    <row r="245" s="4" customFormat="1" ht="23.1" customHeight="1"/>
    <row r="246" s="4" customFormat="1" ht="23.1" customHeight="1"/>
    <row r="247" s="4" customFormat="1" ht="23.1" customHeight="1"/>
    <row r="248" s="4" customFormat="1" ht="23.1" customHeight="1"/>
    <row r="249" s="4" customFormat="1" ht="23.1" customHeight="1"/>
    <row r="250" s="4" customFormat="1" ht="23.1" customHeight="1"/>
    <row r="251" s="4" customFormat="1" ht="23.1" customHeight="1"/>
    <row r="252" s="4" customFormat="1" ht="23.1" customHeight="1"/>
    <row r="253" s="4" customFormat="1" ht="23.1" customHeight="1"/>
    <row r="254" s="4" customFormat="1" ht="23.1" customHeight="1"/>
    <row r="255" s="4" customFormat="1" ht="23.1" customHeight="1"/>
    <row r="256" s="4" customFormat="1" ht="23.1" customHeight="1"/>
    <row r="257" s="4" customFormat="1" ht="23.1" customHeight="1"/>
    <row r="258" s="4" customFormat="1" ht="23.1" customHeight="1"/>
    <row r="259" s="4" customFormat="1" ht="23.1" customHeight="1"/>
    <row r="260" s="4" customFormat="1" ht="23.1" customHeight="1"/>
    <row r="261" s="4" customFormat="1" ht="23.1" customHeight="1"/>
    <row r="262" s="4" customFormat="1" ht="23.1" customHeight="1"/>
    <row r="263" s="4" customFormat="1" ht="23.1" customHeight="1"/>
    <row r="264" s="4" customFormat="1" ht="23.1" customHeight="1"/>
    <row r="265" s="4" customFormat="1" ht="23.1" customHeight="1"/>
    <row r="266" s="4" customFormat="1" ht="23.1" customHeight="1"/>
    <row r="267" s="4" customFormat="1" ht="23.1" customHeight="1"/>
    <row r="268" s="4" customFormat="1" ht="23.1" customHeight="1"/>
    <row r="269" s="4" customFormat="1" ht="23.1" customHeight="1"/>
    <row r="270" s="4" customFormat="1" ht="23.1" customHeight="1"/>
    <row r="271" s="4" customFormat="1" ht="23.1" customHeight="1"/>
    <row r="272" s="4" customFormat="1" ht="23.1" customHeight="1"/>
    <row r="273" s="4" customFormat="1" ht="23.1" customHeight="1"/>
    <row r="274" s="4" customFormat="1" ht="23.1" customHeight="1"/>
    <row r="275" s="4" customFormat="1" ht="23.1" customHeight="1"/>
    <row r="276" s="4" customFormat="1" ht="23.1" customHeight="1"/>
    <row r="277" s="4" customFormat="1" ht="23.1" customHeight="1"/>
    <row r="278" s="4" customFormat="1" ht="23.1" customHeight="1"/>
    <row r="279" s="4" customFormat="1" ht="23.1" customHeight="1"/>
    <row r="280" s="4" customFormat="1" ht="23.1" customHeight="1"/>
    <row r="281" s="4" customFormat="1" ht="23.1" customHeight="1"/>
    <row r="282" s="4" customFormat="1" ht="23.1" customHeight="1"/>
    <row r="283" s="4" customFormat="1" ht="23.1" customHeight="1"/>
    <row r="284" s="4" customFormat="1" ht="23.1" customHeight="1"/>
    <row r="285" s="4" customFormat="1" ht="23.1" customHeight="1"/>
    <row r="286" s="4" customFormat="1" ht="23.1" customHeight="1"/>
    <row r="287" s="4" customFormat="1" ht="23.1" customHeight="1"/>
    <row r="288" s="4" customFormat="1" ht="23.1" customHeight="1"/>
    <row r="289" s="4" customFormat="1" ht="23.1" customHeight="1"/>
    <row r="290" s="4" customFormat="1" ht="23.1" customHeight="1"/>
    <row r="291" s="4" customFormat="1" ht="23.1" customHeight="1"/>
    <row r="292" s="4" customFormat="1" ht="23.1" customHeight="1"/>
    <row r="293" s="4" customFormat="1" ht="23.1" customHeight="1"/>
    <row r="294" s="4" customFormat="1" ht="23.1" customHeight="1"/>
    <row r="295" s="4" customFormat="1" ht="23.1" customHeight="1"/>
    <row r="296" s="4" customFormat="1" ht="23.1" customHeight="1"/>
    <row r="297" s="4" customFormat="1" ht="23.1" customHeight="1"/>
    <row r="298" s="4" customFormat="1" ht="23.1" customHeight="1"/>
    <row r="299" s="4" customFormat="1" ht="23.1" customHeight="1"/>
    <row r="300" s="4" customFormat="1" ht="23.1" customHeight="1"/>
    <row r="301" s="4" customFormat="1" ht="23.1" customHeight="1"/>
    <row r="302" s="4" customFormat="1" ht="23.1" customHeight="1"/>
    <row r="303" s="4" customFormat="1" ht="23.1" customHeight="1"/>
    <row r="304" s="4" customFormat="1" ht="23.1" customHeight="1"/>
    <row r="305" s="4" customFormat="1" ht="23.1" customHeight="1"/>
    <row r="306" s="4" customFormat="1" ht="23.1" customHeight="1"/>
    <row r="307" s="4" customFormat="1" ht="23.1" customHeight="1"/>
    <row r="308" s="4" customFormat="1" ht="23.1" customHeight="1"/>
    <row r="309" s="4" customFormat="1" ht="23.1" customHeight="1"/>
    <row r="310" s="4" customFormat="1" ht="23.1" customHeight="1"/>
    <row r="311" s="4" customFormat="1" ht="23.1" customHeight="1"/>
    <row r="312" s="4" customFormat="1" ht="23.1" customHeight="1"/>
    <row r="313" s="4" customFormat="1" ht="23.1" customHeight="1"/>
    <row r="314" s="4" customFormat="1" ht="23.1" customHeight="1"/>
    <row r="315" s="4" customFormat="1" ht="23.1" customHeight="1"/>
    <row r="316" s="4" customFormat="1" ht="23.1" customHeight="1"/>
    <row r="317" s="4" customFormat="1" ht="23.1" customHeight="1"/>
    <row r="318" s="4" customFormat="1" ht="23.1" customHeight="1"/>
    <row r="319" s="4" customFormat="1" ht="23.1" customHeight="1"/>
    <row r="320" s="4" customFormat="1" ht="23.1" customHeight="1"/>
    <row r="321" s="4" customFormat="1" ht="23.1" customHeight="1"/>
    <row r="322" s="4" customFormat="1" ht="23.1" customHeight="1"/>
    <row r="323" s="4" customFormat="1" ht="23.1" customHeight="1"/>
    <row r="324" s="4" customFormat="1" ht="23.1" customHeight="1"/>
    <row r="325" s="4" customFormat="1" ht="23.1" customHeight="1"/>
    <row r="326" s="4" customFormat="1" ht="23.1" customHeight="1"/>
    <row r="327" s="4" customFormat="1" ht="23.1" customHeight="1"/>
    <row r="328" s="4" customFormat="1" ht="23.1" customHeight="1"/>
    <row r="329" s="4" customFormat="1" ht="23.1" customHeight="1"/>
    <row r="330" s="4" customFormat="1" ht="23.1" customHeight="1"/>
    <row r="331" s="4" customFormat="1" ht="23.1" customHeight="1"/>
    <row r="332" s="4" customFormat="1" ht="23.1" customHeight="1"/>
    <row r="333" s="4" customFormat="1" ht="23.1" customHeight="1"/>
    <row r="334" s="4" customFormat="1" ht="23.1" customHeight="1"/>
    <row r="335" s="4" customFormat="1" ht="23.1" customHeight="1"/>
    <row r="336" s="4" customFormat="1" ht="23.1" customHeight="1"/>
    <row r="337" s="4" customFormat="1" ht="23.1" customHeight="1"/>
    <row r="338" s="4" customFormat="1" ht="23.1" customHeight="1"/>
    <row r="339" s="4" customFormat="1" ht="23.1" customHeight="1"/>
    <row r="340" s="4" customFormat="1" ht="23.1" customHeight="1"/>
    <row r="341" s="4" customFormat="1" ht="23.1" customHeight="1"/>
    <row r="342" s="4" customFormat="1" ht="23.1" customHeight="1"/>
    <row r="343" s="4" customFormat="1" ht="23.1" customHeight="1"/>
    <row r="344" s="4" customFormat="1" ht="23.1" customHeight="1"/>
    <row r="345" s="4" customFormat="1" ht="23.1" customHeight="1"/>
    <row r="346" s="4" customFormat="1" ht="23.1" customHeight="1"/>
    <row r="347" s="4" customFormat="1" ht="23.1" customHeight="1"/>
    <row r="348" s="4" customFormat="1" ht="23.1" customHeight="1"/>
    <row r="349" s="4" customFormat="1" ht="23.1" customHeight="1"/>
    <row r="350" s="4" customFormat="1" ht="23.1" customHeight="1"/>
    <row r="351" s="4" customFormat="1" ht="23.1" customHeight="1"/>
    <row r="352" s="4" customFormat="1" ht="23.1" customHeight="1"/>
    <row r="353" s="4" customFormat="1" ht="23.1" customHeight="1"/>
    <row r="354" s="4" customFormat="1" ht="23.1" customHeight="1"/>
    <row r="355" s="4" customFormat="1" ht="23.1" customHeight="1"/>
    <row r="356" s="4" customFormat="1" ht="23.1" customHeight="1"/>
    <row r="357" s="4" customFormat="1" ht="23.1" customHeight="1"/>
    <row r="358" s="4" customFormat="1" ht="23.1" customHeight="1"/>
    <row r="359" s="4" customFormat="1" ht="23.1" customHeight="1"/>
    <row r="360" s="4" customFormat="1" ht="23.1" customHeight="1"/>
    <row r="361" s="4" customFormat="1" ht="23.1" customHeight="1"/>
    <row r="362" s="4" customFormat="1" ht="23.1" customHeight="1"/>
    <row r="363" s="4" customFormat="1" ht="23.1" customHeight="1"/>
    <row r="364" s="4" customFormat="1" ht="23.1" customHeight="1"/>
    <row r="365" s="4" customFormat="1" ht="23.1" customHeight="1"/>
    <row r="366" s="4" customFormat="1" ht="23.1" customHeight="1"/>
    <row r="367" s="4" customFormat="1" ht="23.1" customHeight="1"/>
    <row r="368" s="4" customFormat="1" ht="23.1" customHeight="1"/>
    <row r="369" s="4" customFormat="1" ht="23.1" customHeight="1"/>
    <row r="370" s="4" customFormat="1" ht="23.1" customHeight="1"/>
    <row r="371" s="4" customFormat="1" ht="23.1" customHeight="1"/>
    <row r="372" s="4" customFormat="1" ht="23.1" customHeight="1"/>
    <row r="373" s="4" customFormat="1" ht="23.1" customHeight="1"/>
    <row r="374" s="4" customFormat="1" ht="23.1" customHeight="1"/>
    <row r="375" s="4" customFormat="1" ht="23.1" customHeight="1"/>
    <row r="376" s="4" customFormat="1" ht="23.1" customHeight="1"/>
    <row r="377" s="4" customFormat="1" ht="23.1" customHeight="1"/>
    <row r="378" s="4" customFormat="1" ht="23.1" customHeight="1"/>
    <row r="379" s="4" customFormat="1" ht="23.1" customHeight="1"/>
    <row r="380" s="4" customFormat="1" ht="23.1" customHeight="1"/>
    <row r="381" s="4" customFormat="1" ht="23.1" customHeight="1"/>
    <row r="382" s="4" customFormat="1" ht="23.1" customHeight="1"/>
    <row r="383" s="4" customFormat="1" ht="23.1" customHeight="1"/>
    <row r="384" s="4" customFormat="1" ht="23.1" customHeight="1"/>
    <row r="385" s="4" customFormat="1" ht="23.1" customHeight="1"/>
    <row r="386" s="4" customFormat="1" ht="23.1" customHeight="1"/>
    <row r="387" s="4" customFormat="1" ht="23.1" customHeight="1"/>
    <row r="388" s="4" customFormat="1" ht="23.1" customHeight="1"/>
    <row r="389" s="4" customFormat="1" ht="23.1" customHeight="1"/>
    <row r="390" s="4" customFormat="1" ht="23.1" customHeight="1"/>
    <row r="391" s="4" customFormat="1" ht="23.1" customHeight="1"/>
    <row r="392" s="4" customFormat="1" ht="23.1" customHeight="1"/>
    <row r="393" s="4" customFormat="1" ht="23.1" customHeight="1"/>
    <row r="394" s="4" customFormat="1" ht="23.1" customHeight="1"/>
    <row r="395" s="4" customFormat="1" ht="23.1" customHeight="1"/>
    <row r="396" s="4" customFormat="1" ht="23.1" customHeight="1"/>
    <row r="397" s="4" customFormat="1" ht="23.1" customHeight="1"/>
    <row r="398" s="4" customFormat="1" ht="23.1" customHeight="1"/>
    <row r="399" s="4" customFormat="1" ht="23.1" customHeight="1"/>
    <row r="400" s="4" customFormat="1" ht="23.1" customHeight="1"/>
    <row r="401" s="4" customFormat="1" ht="23.1" customHeight="1"/>
    <row r="402" s="4" customFormat="1" ht="23.1" customHeight="1"/>
    <row r="403" s="4" customFormat="1" ht="23.1" customHeight="1"/>
    <row r="404" s="4" customFormat="1" ht="23.1" customHeight="1"/>
    <row r="405" s="4" customFormat="1" ht="23.1" customHeight="1"/>
    <row r="406" s="4" customFormat="1" ht="23.1" customHeight="1"/>
    <row r="407" s="4" customFormat="1" ht="23.1" customHeight="1"/>
    <row r="408" s="4" customFormat="1" ht="23.1" customHeight="1"/>
    <row r="409" s="4" customFormat="1" ht="23.1" customHeight="1"/>
    <row r="410" s="4" customFormat="1" ht="23.1" customHeight="1"/>
    <row r="411" s="4" customFormat="1" ht="23.1" customHeight="1"/>
    <row r="412" s="4" customFormat="1" ht="23.1" customHeight="1"/>
    <row r="413" s="4" customFormat="1" ht="23.1" customHeight="1"/>
    <row r="414" s="4" customFormat="1" ht="23.1" customHeight="1"/>
    <row r="415" s="4" customFormat="1" ht="23.1" customHeight="1"/>
    <row r="416" s="4" customFormat="1" ht="23.1" customHeight="1"/>
    <row r="417" s="4" customFormat="1" ht="23.1" customHeight="1"/>
    <row r="418" s="4" customFormat="1" ht="23.1" customHeight="1"/>
    <row r="419" s="4" customFormat="1" ht="23.1" customHeight="1"/>
    <row r="420" s="4" customFormat="1" ht="23.1" customHeight="1"/>
    <row r="421" s="4" customFormat="1" ht="23.1" customHeight="1"/>
    <row r="422" s="4" customFormat="1" ht="23.1" customHeight="1"/>
    <row r="423" s="4" customFormat="1" ht="23.1" customHeight="1"/>
    <row r="424" s="4" customFormat="1" ht="23.1" customHeight="1"/>
    <row r="425" s="4" customFormat="1" ht="23.1" customHeight="1"/>
    <row r="426" s="4" customFormat="1" ht="23.1" customHeight="1"/>
    <row r="427" s="4" customFormat="1" ht="23.1" customHeight="1"/>
    <row r="428" s="4" customFormat="1" ht="23.1" customHeight="1"/>
    <row r="429" s="4" customFormat="1" ht="23.1" customHeight="1"/>
    <row r="430" s="4" customFormat="1" ht="23.1" customHeight="1"/>
    <row r="431" s="4" customFormat="1" ht="23.1" customHeight="1"/>
    <row r="432" s="4" customFormat="1" ht="23.1" customHeight="1"/>
    <row r="433" s="4" customFormat="1" ht="23.1" customHeight="1"/>
    <row r="434" s="4" customFormat="1" ht="23.1" customHeight="1"/>
    <row r="435" s="4" customFormat="1" ht="23.1" customHeight="1"/>
    <row r="436" s="4" customFormat="1" ht="23.1" customHeight="1"/>
    <row r="437" s="4" customFormat="1" ht="23.1" customHeight="1"/>
    <row r="438" s="4" customFormat="1" ht="23.1" customHeight="1"/>
    <row r="439" s="4" customFormat="1" ht="23.1" customHeight="1"/>
    <row r="440" s="4" customFormat="1" ht="23.1" customHeight="1"/>
    <row r="441" s="4" customFormat="1" ht="23.1" customHeight="1"/>
    <row r="442" s="4" customFormat="1" ht="23.1" customHeight="1"/>
    <row r="443" s="4" customFormat="1" ht="23.1" customHeight="1"/>
    <row r="444" s="4" customFormat="1" ht="23.1" customHeight="1"/>
    <row r="445" s="4" customFormat="1" ht="23.1" customHeight="1"/>
    <row r="446" s="4" customFormat="1" ht="23.1" customHeight="1"/>
    <row r="447" s="4" customFormat="1" ht="23.1" customHeight="1"/>
    <row r="448" s="4" customFormat="1" ht="23.1" customHeight="1"/>
    <row r="449" s="4" customFormat="1" ht="23.1" customHeight="1"/>
    <row r="450" s="4" customFormat="1" ht="23.1" customHeight="1"/>
    <row r="451" s="4" customFormat="1" ht="23.1" customHeight="1"/>
    <row r="452" s="4" customFormat="1" ht="23.1" customHeight="1"/>
    <row r="453" s="4" customFormat="1" ht="23.1" customHeight="1"/>
    <row r="454" s="4" customFormat="1" ht="23.1" customHeight="1"/>
    <row r="455" s="4" customFormat="1" ht="23.1" customHeight="1"/>
    <row r="456" s="4" customFormat="1" ht="23.1" customHeight="1"/>
    <row r="457" s="4" customFormat="1" ht="23.1" customHeight="1"/>
    <row r="458" s="4" customFormat="1" ht="23.1" customHeight="1"/>
    <row r="459" s="4" customFormat="1" ht="23.1" customHeight="1"/>
    <row r="460" s="4" customFormat="1" ht="23.1" customHeight="1"/>
    <row r="461" s="4" customFormat="1" ht="23.1" customHeight="1"/>
    <row r="462" s="4" customFormat="1" ht="23.1" customHeight="1"/>
    <row r="463" s="4" customFormat="1" ht="23.1" customHeight="1"/>
    <row r="464" s="4" customFormat="1" ht="23.1" customHeight="1"/>
    <row r="465" s="4" customFormat="1" ht="23.1" customHeight="1"/>
    <row r="466" s="4" customFormat="1" ht="23.1" customHeight="1"/>
    <row r="467" s="4" customFormat="1" ht="23.1" customHeight="1"/>
    <row r="468" s="4" customFormat="1" ht="23.1" customHeight="1"/>
    <row r="469" s="4" customFormat="1" ht="23.1" customHeight="1"/>
    <row r="470" s="4" customFormat="1" ht="23.1" customHeight="1"/>
    <row r="471" s="4" customFormat="1" ht="23.1" customHeight="1"/>
    <row r="472" s="4" customFormat="1" ht="23.1" customHeight="1"/>
    <row r="473" s="4" customFormat="1" ht="23.1" customHeight="1"/>
    <row r="474" s="4" customFormat="1" ht="23.1" customHeight="1"/>
    <row r="475" s="4" customFormat="1" ht="23.1" customHeight="1"/>
    <row r="476" s="4" customFormat="1" ht="23.1" customHeight="1"/>
    <row r="477" s="4" customFormat="1" ht="23.1" customHeight="1"/>
    <row r="478" s="4" customFormat="1" ht="23.1" customHeight="1"/>
    <row r="479" s="4" customFormat="1" ht="23.1" customHeight="1"/>
    <row r="480" s="4" customFormat="1" ht="23.1" customHeight="1"/>
    <row r="481" s="4" customFormat="1" ht="23.1" customHeight="1"/>
    <row r="482" s="4" customFormat="1" ht="23.1" customHeight="1"/>
    <row r="483" s="4" customFormat="1" ht="23.1" customHeight="1"/>
    <row r="484" s="4" customFormat="1" ht="23.1" customHeight="1"/>
    <row r="485" s="4" customFormat="1" ht="23.1" customHeight="1"/>
    <row r="486" s="4" customFormat="1" ht="23.1" customHeight="1"/>
    <row r="487" s="4" customFormat="1" ht="23.1" customHeight="1"/>
    <row r="488" s="4" customFormat="1" ht="23.1" customHeight="1"/>
    <row r="489" s="4" customFormat="1" ht="23.1" customHeight="1"/>
    <row r="490" s="4" customFormat="1" ht="23.1" customHeight="1"/>
    <row r="491" s="4" customFormat="1" ht="23.1" customHeight="1"/>
    <row r="492" s="4" customFormat="1" ht="23.1" customHeight="1"/>
    <row r="493" s="4" customFormat="1" ht="23.1" customHeight="1"/>
    <row r="494" s="4" customFormat="1" ht="23.1" customHeight="1"/>
    <row r="495" s="4" customFormat="1" ht="23.1" customHeight="1"/>
    <row r="496" s="4" customFormat="1" ht="23.1" customHeight="1"/>
    <row r="497" s="4" customFormat="1" ht="23.1" customHeight="1"/>
    <row r="498" s="4" customFormat="1" ht="23.1" customHeight="1"/>
    <row r="499" s="4" customFormat="1" ht="23.1" customHeight="1"/>
    <row r="500" s="4" customFormat="1" ht="23.1" customHeight="1"/>
    <row r="501" s="4" customFormat="1" ht="23.1" customHeight="1"/>
    <row r="502" s="4" customFormat="1" ht="23.1" customHeight="1"/>
    <row r="503" s="4" customFormat="1" ht="23.1" customHeight="1"/>
    <row r="504" s="4" customFormat="1" ht="23.1" customHeight="1"/>
    <row r="505" s="4" customFormat="1" ht="23.1" customHeight="1"/>
    <row r="506" s="4" customFormat="1" ht="23.1" customHeight="1"/>
    <row r="507" s="4" customFormat="1" ht="23.1" customHeight="1"/>
    <row r="508" s="4" customFormat="1" ht="23.1" customHeight="1"/>
    <row r="509" s="4" customFormat="1" ht="23.1" customHeight="1"/>
    <row r="510" s="4" customFormat="1" ht="23.1" customHeight="1"/>
    <row r="511" s="4" customFormat="1" ht="23.1" customHeight="1"/>
    <row r="512" s="4" customFormat="1" ht="23.1" customHeight="1"/>
    <row r="513" s="4" customFormat="1" ht="23.1" customHeight="1"/>
    <row r="514" s="4" customFormat="1" ht="23.1" customHeight="1"/>
    <row r="515" s="4" customFormat="1" ht="23.1" customHeight="1"/>
    <row r="516" s="4" customFormat="1" ht="23.1" customHeight="1"/>
    <row r="517" s="4" customFormat="1" ht="23.1" customHeight="1"/>
    <row r="518" s="4" customFormat="1" ht="23.1" customHeight="1"/>
    <row r="519" s="4" customFormat="1" ht="23.1" customHeight="1"/>
    <row r="520" s="4" customFormat="1" ht="23.1" customHeight="1"/>
    <row r="521" s="4" customFormat="1" ht="23.1" customHeight="1"/>
    <row r="522" s="4" customFormat="1" ht="23.1" customHeight="1"/>
    <row r="523" s="4" customFormat="1" ht="23.1" customHeight="1"/>
    <row r="524" s="4" customFormat="1" ht="23.1" customHeight="1"/>
    <row r="525" s="4" customFormat="1" ht="23.1" customHeight="1"/>
    <row r="526" s="4" customFormat="1" ht="23.1" customHeight="1"/>
    <row r="527" s="4" customFormat="1" ht="23.1" customHeight="1"/>
    <row r="528" s="4" customFormat="1" ht="23.1" customHeight="1"/>
    <row r="529" s="4" customFormat="1" ht="23.1" customHeight="1"/>
    <row r="530" s="4" customFormat="1" ht="23.1" customHeight="1"/>
    <row r="531" s="4" customFormat="1" ht="23.1" customHeight="1"/>
    <row r="532" s="4" customFormat="1" ht="23.1" customHeight="1"/>
    <row r="533" s="4" customFormat="1" ht="23.1" customHeight="1"/>
    <row r="534" s="4" customFormat="1" ht="23.1" customHeight="1"/>
    <row r="535" s="4" customFormat="1" ht="23.1" customHeight="1"/>
    <row r="536" s="4" customFormat="1" ht="23.1" customHeight="1"/>
    <row r="537" s="4" customFormat="1" ht="23.1" customHeight="1"/>
    <row r="538" s="4" customFormat="1" ht="23.1" customHeight="1"/>
    <row r="539" s="4" customFormat="1" ht="23.1" customHeight="1"/>
    <row r="540" s="4" customFormat="1" ht="23.1" customHeight="1"/>
    <row r="541" s="4" customFormat="1" ht="23.1" customHeight="1"/>
    <row r="542" s="4" customFormat="1" ht="23.1" customHeight="1"/>
    <row r="543" s="4" customFormat="1" ht="23.1" customHeight="1"/>
    <row r="544" s="4" customFormat="1" ht="23.1" customHeight="1"/>
    <row r="545" s="4" customFormat="1" ht="23.1" customHeight="1"/>
    <row r="546" s="4" customFormat="1" ht="23.1" customHeight="1"/>
    <row r="547" s="4" customFormat="1" ht="23.1" customHeight="1"/>
    <row r="548" s="4" customFormat="1" ht="23.1" customHeight="1"/>
    <row r="549" s="4" customFormat="1" ht="23.1" customHeight="1"/>
    <row r="550" s="4" customFormat="1" ht="23.1" customHeight="1"/>
    <row r="551" s="4" customFormat="1" ht="23.1" customHeight="1"/>
    <row r="552" s="4" customFormat="1" ht="23.1" customHeight="1"/>
    <row r="553" s="4" customFormat="1" ht="23.1" customHeight="1"/>
    <row r="554" s="4" customFormat="1" ht="23.1" customHeight="1"/>
    <row r="555" s="4" customFormat="1" ht="23.1" customHeight="1"/>
    <row r="556" s="4" customFormat="1" ht="23.1" customHeight="1"/>
    <row r="557" s="4" customFormat="1" ht="23.1" customHeight="1"/>
    <row r="558" s="4" customFormat="1" ht="23.1" customHeight="1"/>
    <row r="559" s="4" customFormat="1" ht="23.1" customHeight="1"/>
    <row r="560" s="4" customFormat="1" ht="23.1" customHeight="1"/>
    <row r="561" s="4" customFormat="1" ht="23.1" customHeight="1"/>
    <row r="562" s="4" customFormat="1" ht="23.1" customHeight="1"/>
    <row r="563" s="4" customFormat="1" ht="23.1" customHeight="1"/>
    <row r="564" s="4" customFormat="1" ht="23.1" customHeight="1"/>
    <row r="565" s="4" customFormat="1" ht="23.1" customHeight="1"/>
    <row r="566" s="4" customFormat="1" ht="23.1" customHeight="1"/>
    <row r="567" s="4" customFormat="1" ht="23.1" customHeight="1"/>
    <row r="568" s="4" customFormat="1" ht="23.1" customHeight="1"/>
    <row r="569" s="4" customFormat="1" ht="23.1" customHeight="1"/>
    <row r="570" s="4" customFormat="1" ht="23.1" customHeight="1"/>
    <row r="571" s="4" customFormat="1" ht="23.1" customHeight="1"/>
    <row r="572" s="4" customFormat="1" ht="23.1" customHeight="1"/>
    <row r="573" s="4" customFormat="1" ht="23.1" customHeight="1"/>
    <row r="574" s="4" customFormat="1" ht="23.1" customHeight="1"/>
    <row r="575" s="4" customFormat="1" ht="23.1" customHeight="1"/>
    <row r="576" s="4" customFormat="1" ht="23.1" customHeight="1"/>
    <row r="577" s="4" customFormat="1" ht="23.1" customHeight="1"/>
    <row r="578" s="4" customFormat="1" ht="23.1" customHeight="1"/>
    <row r="579" s="4" customFormat="1" ht="23.1" customHeight="1"/>
    <row r="580" s="4" customFormat="1" ht="23.1" customHeight="1"/>
    <row r="581" s="4" customFormat="1" ht="23.1" customHeight="1"/>
    <row r="582" s="4" customFormat="1" ht="23.1" customHeight="1"/>
    <row r="583" s="4" customFormat="1" ht="23.1" customHeight="1"/>
    <row r="584" s="4" customFormat="1" ht="23.1" customHeight="1"/>
    <row r="585" s="4" customFormat="1" ht="23.1" customHeight="1"/>
    <row r="586" s="4" customFormat="1" ht="23.1" customHeight="1"/>
    <row r="587" s="4" customFormat="1" ht="23.1" customHeight="1"/>
    <row r="588" s="4" customFormat="1" ht="23.1" customHeight="1"/>
    <row r="589" s="4" customFormat="1" ht="23.1" customHeight="1"/>
    <row r="590" s="4" customFormat="1" ht="23.1" customHeight="1"/>
    <row r="591" s="4" customFormat="1" ht="23.1" customHeight="1"/>
    <row r="592" s="4" customFormat="1" ht="23.1" customHeight="1"/>
    <row r="593" s="4" customFormat="1" ht="23.1" customHeight="1"/>
    <row r="594" s="4" customFormat="1" ht="23.1" customHeight="1"/>
    <row r="595" s="4" customFormat="1" ht="23.1" customHeight="1"/>
    <row r="596" s="4" customFormat="1" ht="23.1" customHeight="1"/>
    <row r="597" s="4" customFormat="1" ht="23.1" customHeight="1"/>
    <row r="598" s="4" customFormat="1" ht="23.1" customHeight="1"/>
    <row r="599" s="4" customFormat="1" ht="23.1" customHeight="1"/>
    <row r="600" s="4" customFormat="1" ht="23.1" customHeight="1"/>
    <row r="601" s="4" customFormat="1" ht="23.1" customHeight="1"/>
    <row r="602" s="4" customFormat="1" ht="23.1" customHeight="1"/>
    <row r="603" s="4" customFormat="1" ht="23.1" customHeight="1"/>
    <row r="604" s="4" customFormat="1" ht="23.1" customHeight="1"/>
    <row r="605" s="4" customFormat="1" ht="23.1" customHeight="1"/>
    <row r="606" s="4" customFormat="1" ht="23.1" customHeight="1"/>
    <row r="607" s="4" customFormat="1" ht="23.1" customHeight="1"/>
    <row r="608" s="4" customFormat="1" ht="23.1" customHeight="1"/>
    <row r="609" s="4" customFormat="1" ht="23.1" customHeight="1"/>
    <row r="610" s="4" customFormat="1" ht="23.1" customHeight="1"/>
    <row r="611" s="4" customFormat="1" ht="23.1" customHeight="1"/>
    <row r="612" s="4" customFormat="1" ht="23.1" customHeight="1"/>
    <row r="613" s="4" customFormat="1" ht="23.1" customHeight="1"/>
    <row r="614" s="4" customFormat="1" ht="23.1" customHeight="1"/>
    <row r="615" s="4" customFormat="1" ht="23.1" customHeight="1"/>
    <row r="616" s="4" customFormat="1" ht="23.1" customHeight="1"/>
    <row r="617" s="4" customFormat="1" ht="23.1" customHeight="1"/>
    <row r="618" s="4" customFormat="1" ht="23.1" customHeight="1"/>
    <row r="619" s="4" customFormat="1" ht="23.1" customHeight="1"/>
    <row r="620" s="4" customFormat="1" ht="23.1" customHeight="1"/>
    <row r="621" s="4" customFormat="1" ht="23.1" customHeight="1"/>
    <row r="622" s="4" customFormat="1" ht="23.1" customHeight="1"/>
    <row r="623" s="4" customFormat="1" ht="23.1" customHeight="1"/>
    <row r="624" s="4" customFormat="1" ht="23.1" customHeight="1"/>
    <row r="625" s="4" customFormat="1" ht="23.1" customHeight="1"/>
    <row r="626" s="4" customFormat="1" ht="23.1" customHeight="1"/>
    <row r="627" s="4" customFormat="1" ht="23.1" customHeight="1"/>
    <row r="628" s="4" customFormat="1" ht="23.1" customHeight="1"/>
    <row r="629" s="4" customFormat="1" ht="23.1" customHeight="1"/>
    <row r="630" s="4" customFormat="1" ht="23.1" customHeight="1"/>
    <row r="631" s="4" customFormat="1" ht="23.1" customHeight="1"/>
    <row r="632" s="4" customFormat="1" ht="23.1" customHeight="1"/>
    <row r="633" s="4" customFormat="1" ht="23.1" customHeight="1"/>
    <row r="634" s="4" customFormat="1" ht="23.1" customHeight="1"/>
    <row r="635" s="4" customFormat="1" ht="23.1" customHeight="1"/>
    <row r="636" s="4" customFormat="1" ht="23.1" customHeight="1"/>
    <row r="637" s="4" customFormat="1" ht="23.1" customHeight="1"/>
    <row r="638" s="4" customFormat="1" ht="23.1" customHeight="1"/>
    <row r="639" s="4" customFormat="1" ht="23.1" customHeight="1"/>
    <row r="640" s="4" customFormat="1" ht="23.1" customHeight="1"/>
    <row r="641" s="4" customFormat="1" ht="23.1" customHeight="1"/>
    <row r="642" s="4" customFormat="1" ht="23.1" customHeight="1"/>
    <row r="643" s="4" customFormat="1" ht="23.1" customHeight="1"/>
    <row r="644" s="4" customFormat="1" ht="23.1" customHeight="1"/>
    <row r="645" s="4" customFormat="1" ht="23.1" customHeight="1"/>
    <row r="646" s="4" customFormat="1" ht="23.1" customHeight="1"/>
    <row r="647" s="4" customFormat="1" ht="23.1" customHeight="1"/>
    <row r="648" s="4" customFormat="1" ht="23.1" customHeight="1"/>
    <row r="649" s="4" customFormat="1" ht="23.1" customHeight="1"/>
    <row r="650" s="4" customFormat="1" ht="23.1" customHeight="1"/>
    <row r="651" s="4" customFormat="1" ht="23.1" customHeight="1"/>
    <row r="652" s="4" customFormat="1" ht="23.1" customHeight="1"/>
    <row r="653" s="4" customFormat="1" ht="23.1" customHeight="1"/>
    <row r="654" s="4" customFormat="1" ht="23.1" customHeight="1"/>
    <row r="655" s="4" customFormat="1" ht="23.1" customHeight="1"/>
    <row r="656" s="4" customFormat="1" ht="23.1" customHeight="1"/>
    <row r="657" s="4" customFormat="1" ht="23.1" customHeight="1"/>
    <row r="658" s="4" customFormat="1" ht="23.1" customHeight="1"/>
    <row r="659" s="4" customFormat="1" ht="23.1" customHeight="1"/>
    <row r="660" s="4" customFormat="1" ht="23.1" customHeight="1"/>
    <row r="661" s="4" customFormat="1" ht="23.1" customHeight="1"/>
    <row r="662" s="4" customFormat="1" ht="23.1" customHeight="1"/>
    <row r="663" s="4" customFormat="1" ht="23.1" customHeight="1"/>
    <row r="664" s="4" customFormat="1" ht="23.1" customHeight="1"/>
    <row r="665" s="4" customFormat="1" ht="23.1" customHeight="1"/>
    <row r="666" s="4" customFormat="1" ht="23.1" customHeight="1"/>
    <row r="667" s="4" customFormat="1" ht="23.1" customHeight="1"/>
    <row r="668" s="4" customFormat="1" ht="23.1" customHeight="1"/>
    <row r="669" s="4" customFormat="1" ht="23.1" customHeight="1"/>
    <row r="670" s="4" customFormat="1" ht="23.1" customHeight="1"/>
    <row r="671" s="4" customFormat="1" ht="23.1" customHeight="1"/>
    <row r="672" s="4" customFormat="1" ht="23.1" customHeight="1"/>
    <row r="673" s="4" customFormat="1" ht="23.1" customHeight="1"/>
    <row r="674" s="4" customFormat="1" ht="23.1" customHeight="1"/>
    <row r="675" s="4" customFormat="1" ht="23.1" customHeight="1"/>
    <row r="676" s="4" customFormat="1" ht="23.1" customHeight="1"/>
    <row r="677" s="4" customFormat="1" ht="23.1" customHeight="1"/>
    <row r="678" s="4" customFormat="1" ht="23.1" customHeight="1"/>
    <row r="679" s="4" customFormat="1" ht="23.1" customHeight="1"/>
    <row r="680" s="4" customFormat="1" ht="23.1" customHeight="1"/>
    <row r="681" s="4" customFormat="1" ht="23.1" customHeight="1"/>
    <row r="682" s="4" customFormat="1" ht="23.1" customHeight="1"/>
    <row r="683" s="4" customFormat="1" ht="23.1" customHeight="1"/>
    <row r="684" s="4" customFormat="1" ht="23.1" customHeight="1"/>
    <row r="685" s="4" customFormat="1" ht="23.1" customHeight="1"/>
    <row r="686" s="4" customFormat="1" ht="23.1" customHeight="1"/>
    <row r="687" s="4" customFormat="1" ht="23.1" customHeight="1"/>
    <row r="688" s="4" customFormat="1" ht="23.1" customHeight="1"/>
    <row r="689" s="4" customFormat="1" ht="23.1" customHeight="1"/>
    <row r="690" s="4" customFormat="1" ht="23.1" customHeight="1"/>
    <row r="691" s="4" customFormat="1" ht="23.1" customHeight="1"/>
    <row r="692" s="4" customFormat="1" ht="23.1" customHeight="1"/>
    <row r="693" s="4" customFormat="1" ht="23.1" customHeight="1"/>
    <row r="694" s="4" customFormat="1" ht="23.1" customHeight="1"/>
    <row r="695" s="4" customFormat="1" ht="23.1" customHeight="1"/>
    <row r="696" s="4" customFormat="1" ht="23.1" customHeight="1"/>
    <row r="697" s="4" customFormat="1" ht="23.1" customHeight="1"/>
    <row r="698" s="4" customFormat="1" ht="23.1" customHeight="1"/>
    <row r="699" s="4" customFormat="1" ht="23.1" customHeight="1"/>
    <row r="700" s="4" customFormat="1" ht="23.1" customHeight="1"/>
    <row r="701" s="4" customFormat="1" ht="23.1" customHeight="1"/>
    <row r="702" s="4" customFormat="1" ht="23.1" customHeight="1"/>
    <row r="703" s="4" customFormat="1" ht="23.1" customHeight="1"/>
    <row r="704" s="4" customFormat="1" ht="23.1" customHeight="1"/>
    <row r="705" s="4" customFormat="1" ht="23.1" customHeight="1"/>
    <row r="706" s="4" customFormat="1" ht="23.1" customHeight="1"/>
    <row r="707" s="4" customFormat="1" ht="23.1" customHeight="1"/>
    <row r="708" s="4" customFormat="1" ht="23.1" customHeight="1"/>
    <row r="709" s="4" customFormat="1" ht="23.1" customHeight="1"/>
    <row r="710" s="4" customFormat="1" ht="23.1" customHeight="1"/>
    <row r="711" s="4" customFormat="1" ht="23.1" customHeight="1"/>
    <row r="712" s="4" customFormat="1" ht="23.1" customHeight="1"/>
    <row r="713" s="4" customFormat="1" ht="23.1" customHeight="1"/>
    <row r="714" s="4" customFormat="1" ht="23.1" customHeight="1"/>
    <row r="715" s="4" customFormat="1" ht="23.1" customHeight="1"/>
    <row r="716" s="4" customFormat="1" ht="23.1" customHeight="1"/>
    <row r="717" s="4" customFormat="1" ht="23.1" customHeight="1"/>
    <row r="718" s="4" customFormat="1" ht="23.1" customHeight="1"/>
    <row r="719" s="4" customFormat="1" ht="23.1" customHeight="1"/>
    <row r="720" s="4" customFormat="1" ht="23.1" customHeight="1"/>
    <row r="721" s="4" customFormat="1" ht="23.1" customHeight="1"/>
    <row r="722" s="4" customFormat="1" ht="23.1" customHeight="1"/>
    <row r="723" s="4" customFormat="1" ht="23.1" customHeight="1"/>
    <row r="724" s="4" customFormat="1" ht="23.1" customHeight="1"/>
    <row r="725" s="4" customFormat="1" ht="23.1" customHeight="1"/>
    <row r="726" s="4" customFormat="1" ht="23.1" customHeight="1"/>
    <row r="727" s="4" customFormat="1" ht="23.1" customHeight="1"/>
    <row r="728" s="4" customFormat="1" ht="23.1" customHeight="1"/>
    <row r="729" s="4" customFormat="1" ht="23.1" customHeight="1"/>
    <row r="730" s="4" customFormat="1" ht="23.1" customHeight="1"/>
    <row r="731" s="4" customFormat="1" ht="23.1" customHeight="1"/>
    <row r="732" s="4" customFormat="1" ht="23.1" customHeight="1"/>
    <row r="733" s="4" customFormat="1" ht="23.1" customHeight="1"/>
    <row r="734" s="4" customFormat="1" ht="23.1" customHeight="1"/>
    <row r="735" s="4" customFormat="1" ht="23.1" customHeight="1"/>
    <row r="736" s="4" customFormat="1" ht="23.1" customHeight="1"/>
    <row r="737" s="4" customFormat="1" ht="23.1" customHeight="1"/>
    <row r="738" s="4" customFormat="1" ht="23.1" customHeight="1"/>
    <row r="739" s="4" customFormat="1" ht="23.1" customHeight="1"/>
    <row r="740" s="4" customFormat="1" ht="23.1" customHeight="1"/>
    <row r="741" s="4" customFormat="1" ht="23.1" customHeight="1"/>
    <row r="742" s="4" customFormat="1" ht="23.1" customHeight="1"/>
    <row r="743" s="4" customFormat="1" ht="23.1" customHeight="1"/>
    <row r="744" s="4" customFormat="1" ht="23.1" customHeight="1"/>
    <row r="745" s="4" customFormat="1" ht="23.1" customHeight="1"/>
    <row r="746" s="4" customFormat="1" ht="23.1" customHeight="1"/>
    <row r="747" s="4" customFormat="1" ht="23.1" customHeight="1"/>
    <row r="748" s="4" customFormat="1" ht="23.1" customHeight="1"/>
    <row r="749" s="4" customFormat="1" ht="23.1" customHeight="1"/>
    <row r="750" s="4" customFormat="1" ht="23.1" customHeight="1"/>
    <row r="751" s="4" customFormat="1" ht="23.1" customHeight="1"/>
    <row r="752" s="4" customFormat="1" ht="23.1" customHeight="1"/>
    <row r="753" s="4" customFormat="1" ht="23.1" customHeight="1"/>
    <row r="754" s="4" customFormat="1" ht="23.1" customHeight="1"/>
    <row r="755" s="4" customFormat="1" ht="23.1" customHeight="1"/>
    <row r="756" s="4" customFormat="1" ht="23.1" customHeight="1"/>
    <row r="757" s="4" customFormat="1" ht="23.1" customHeight="1"/>
    <row r="758" s="4" customFormat="1" ht="23.1" customHeight="1"/>
    <row r="759" s="4" customFormat="1" ht="23.1" customHeight="1"/>
    <row r="760" s="4" customFormat="1" ht="23.1" customHeight="1"/>
    <row r="761" s="4" customFormat="1" ht="23.1" customHeight="1"/>
    <row r="762" s="4" customFormat="1" ht="23.1" customHeight="1"/>
    <row r="763" s="4" customFormat="1" ht="23.1" customHeight="1"/>
    <row r="764" s="4" customFormat="1" ht="23.1" customHeight="1"/>
    <row r="765" s="4" customFormat="1" ht="23.1" customHeight="1"/>
    <row r="766" s="4" customFormat="1" ht="23.1" customHeight="1"/>
    <row r="767" s="4" customFormat="1" ht="23.1" customHeight="1"/>
    <row r="768" s="4" customFormat="1" ht="23.1" customHeight="1"/>
    <row r="769" s="4" customFormat="1" ht="23.1" customHeight="1"/>
    <row r="770" s="4" customFormat="1" ht="23.1" customHeight="1"/>
    <row r="771" s="4" customFormat="1" ht="23.1" customHeight="1"/>
    <row r="772" s="4" customFormat="1" ht="23.1" customHeight="1"/>
    <row r="773" s="4" customFormat="1" ht="23.1" customHeight="1"/>
    <row r="774" s="4" customFormat="1" ht="23.1" customHeight="1"/>
    <row r="775" s="4" customFormat="1" ht="23.1" customHeight="1"/>
    <row r="776" s="4" customFormat="1" ht="23.1" customHeight="1"/>
    <row r="777" s="4" customFormat="1" ht="23.1" customHeight="1"/>
    <row r="778" s="4" customFormat="1" ht="23.1" customHeight="1"/>
    <row r="779" s="4" customFormat="1" ht="23.1" customHeight="1"/>
    <row r="780" s="4" customFormat="1" ht="23.1" customHeight="1"/>
    <row r="781" s="4" customFormat="1" ht="23.1" customHeight="1"/>
    <row r="782" s="4" customFormat="1" ht="23.1" customHeight="1"/>
    <row r="783" s="4" customFormat="1" ht="23.1" customHeight="1"/>
    <row r="784" s="4" customFormat="1" ht="23.1" customHeight="1"/>
    <row r="785" s="4" customFormat="1" ht="23.1" customHeight="1"/>
    <row r="786" s="4" customFormat="1" ht="23.1" customHeight="1"/>
    <row r="787" s="4" customFormat="1" ht="23.1" customHeight="1"/>
    <row r="788" s="4" customFormat="1" ht="23.1" customHeight="1"/>
    <row r="789" s="4" customFormat="1" ht="23.1" customHeight="1"/>
    <row r="790" s="4" customFormat="1" ht="23.1" customHeight="1"/>
    <row r="791" s="4" customFormat="1" ht="23.1" customHeight="1"/>
    <row r="792" s="4" customFormat="1" ht="23.1" customHeight="1"/>
    <row r="793" s="4" customFormat="1" ht="23.1" customHeight="1"/>
    <row r="794" s="4" customFormat="1" ht="23.1" customHeight="1"/>
    <row r="795" s="4" customFormat="1" ht="23.1" customHeight="1"/>
    <row r="796" s="4" customFormat="1" ht="23.1" customHeight="1"/>
    <row r="797" s="4" customFormat="1" ht="23.1" customHeight="1"/>
    <row r="798" s="4" customFormat="1" ht="23.1" customHeight="1"/>
    <row r="799" s="4" customFormat="1" ht="23.1" customHeight="1"/>
    <row r="800" s="4" customFormat="1" ht="23.1" customHeight="1"/>
    <row r="801" s="4" customFormat="1" ht="23.1" customHeight="1"/>
    <row r="802" s="4" customFormat="1" ht="23.1" customHeight="1"/>
    <row r="803" s="4" customFormat="1" ht="23.1" customHeight="1"/>
    <row r="804" s="4" customFormat="1" ht="23.1" customHeight="1"/>
    <row r="805" s="4" customFormat="1" ht="23.1" customHeight="1"/>
    <row r="806" s="4" customFormat="1" ht="23.1" customHeight="1"/>
    <row r="807" s="4" customFormat="1" ht="23.1" customHeight="1"/>
    <row r="808" s="4" customFormat="1" ht="23.1" customHeight="1"/>
    <row r="809" s="4" customFormat="1" ht="23.1" customHeight="1"/>
    <row r="810" s="4" customFormat="1" ht="23.1" customHeight="1"/>
    <row r="811" s="4" customFormat="1" ht="23.1" customHeight="1"/>
    <row r="812" s="4" customFormat="1" ht="23.1" customHeight="1"/>
    <row r="813" s="4" customFormat="1" ht="23.1" customHeight="1"/>
    <row r="814" s="4" customFormat="1" ht="23.1" customHeight="1"/>
    <row r="815" s="4" customFormat="1" ht="23.1" customHeight="1"/>
    <row r="816" s="4" customFormat="1" ht="23.1" customHeight="1"/>
    <row r="817" s="4" customFormat="1" ht="23.1" customHeight="1"/>
    <row r="818" s="4" customFormat="1" ht="23.1" customHeight="1"/>
    <row r="819" s="4" customFormat="1" ht="23.1" customHeight="1"/>
    <row r="820" s="4" customFormat="1" ht="23.1" customHeight="1"/>
    <row r="821" s="4" customFormat="1" ht="23.1" customHeight="1"/>
    <row r="822" s="4" customFormat="1" ht="23.1" customHeight="1"/>
    <row r="823" s="4" customFormat="1" ht="23.1" customHeight="1"/>
    <row r="824" s="4" customFormat="1" ht="23.1" customHeight="1"/>
    <row r="825" s="4" customFormat="1" ht="23.1" customHeight="1"/>
    <row r="826" s="4" customFormat="1" ht="23.1" customHeight="1"/>
    <row r="827" s="4" customFormat="1" ht="23.1" customHeight="1"/>
    <row r="828" s="4" customFormat="1" ht="23.1" customHeight="1"/>
    <row r="829" s="4" customFormat="1" ht="23.1" customHeight="1"/>
    <row r="830" s="4" customFormat="1" ht="23.1" customHeight="1"/>
    <row r="831" s="4" customFormat="1" ht="23.1" customHeight="1"/>
    <row r="832" s="4" customFormat="1" ht="23.1" customHeight="1"/>
    <row r="833" s="4" customFormat="1" ht="23.1" customHeight="1"/>
    <row r="834" s="4" customFormat="1" ht="23.1" customHeight="1"/>
    <row r="835" s="4" customFormat="1" ht="23.1" customHeight="1"/>
    <row r="836" s="4" customFormat="1" ht="23.1" customHeight="1"/>
  </sheetData>
  <mergeCells count="5">
    <mergeCell ref="B2:E2"/>
    <mergeCell ref="F2:G2"/>
    <mergeCell ref="B4:D4"/>
    <mergeCell ref="C6:D6"/>
    <mergeCell ref="B17:E17"/>
  </mergeCells>
  <pageMargins left="0.8" right="0.38" top="1.1499999999999999" bottom="0.56999999999999995" header="0.5" footer="0.5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14</vt:i4>
      </vt:variant>
    </vt:vector>
  </HeadingPairs>
  <TitlesOfParts>
    <vt:vector size="24" baseType="lpstr">
      <vt:lpstr>(ปร6)</vt:lpstr>
      <vt:lpstr>ปร5</vt:lpstr>
      <vt:lpstr>สรุปหมวดงาน(ปร5ก)</vt:lpstr>
      <vt:lpstr>สรุปหมวดงาน(ปร5ข)</vt:lpstr>
      <vt:lpstr>สรุปหมวดงาน(ปร5พ)</vt:lpstr>
      <vt:lpstr>สวนที่1-ก่อสร้าง(ปร4)</vt:lpstr>
      <vt:lpstr>สวนที่2-ครุภัณฑ์จัดซื้อ(ปร4)(2)</vt:lpstr>
      <vt:lpstr>คำนวณ Factor F </vt:lpstr>
      <vt:lpstr>รายการยกเลิกประมาณราคา</vt:lpstr>
      <vt:lpstr>ปก</vt:lpstr>
      <vt:lpstr>'คำนวณ Factor F '!factor_table</vt:lpstr>
      <vt:lpstr>'(ปร6)'!Print_Area</vt:lpstr>
      <vt:lpstr>'คำนวณ Factor F '!Print_Area</vt:lpstr>
      <vt:lpstr>ปร5!Print_Area</vt:lpstr>
      <vt:lpstr>'สรุปหมวดงาน(ปร5ก)'!Print_Area</vt:lpstr>
      <vt:lpstr>'สรุปหมวดงาน(ปร5ข)'!Print_Area</vt:lpstr>
      <vt:lpstr>'สรุปหมวดงาน(ปร5พ)'!Print_Area</vt:lpstr>
      <vt:lpstr>'สวนที่1-ก่อสร้าง(ปร4)'!Print_Area</vt:lpstr>
      <vt:lpstr>'สวนที่2-ครุภัณฑ์จัดซื้อ(ปร4)(2)'!Print_Area</vt:lpstr>
      <vt:lpstr>'สรุปหมวดงาน(ปร5ก)'!Print_Titles</vt:lpstr>
      <vt:lpstr>'สรุปหมวดงาน(ปร5ข)'!Print_Titles</vt:lpstr>
      <vt:lpstr>'สรุปหมวดงาน(ปร5พ)'!Print_Titles</vt:lpstr>
      <vt:lpstr>'สวนที่1-ก่อสร้าง(ปร4)'!Print_Titles</vt:lpstr>
      <vt:lpstr>'สวนที่2-ครุภัณฑ์จัดซื้อ(ปร4)(2)'!Print_Titles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เปลี่ยนแปลงรั้วกระทรวง</dc:title>
  <dc:creator>DESIGN &amp; CONSTRUCTION DEVISION</dc:creator>
  <cp:lastModifiedBy>anantachai saisom</cp:lastModifiedBy>
  <cp:lastPrinted>2025-10-31T08:01:16Z</cp:lastPrinted>
  <dcterms:created xsi:type="dcterms:W3CDTF">2004-12-03T06:11:00Z</dcterms:created>
  <dcterms:modified xsi:type="dcterms:W3CDTF">2025-11-07T07:17:40Z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A826F7C0DF844CE29350963C89135703_12</vt:lpwstr>
  </property>
  <property fmtid="{D5CDD505-2E9C-101B-9397-08002B2CF9AE}" pid="3" name="KSOProductBuildVer">
    <vt:lpwstr>1033-12.2.0.22549</vt:lpwstr>
  </property>
</Properties>
</file>